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Caroline/Dropbox/UNICEF - SYPJ/Quantitative survey/UNICEF SYPJ programming/SYPJ app-designer-2.1.4/app/config/tables/quest2_02_3/forms/quest2_02_3/"/>
    </mc:Choice>
  </mc:AlternateContent>
  <xr:revisionPtr revIDLastSave="0" documentId="13_ncr:1_{F8134DB4-A02F-F84C-BE85-4AB1D3A8D49E}" xr6:coauthVersionLast="41" xr6:coauthVersionMax="41" xr10:uidLastSave="{00000000-0000-0000-0000-000000000000}"/>
  <bookViews>
    <workbookView xWindow="3380" yWindow="460" windowWidth="28600" windowHeight="17320" activeTab="4" xr2:uid="{00000000-000D-0000-FFFF-FFFF00000000}"/>
  </bookViews>
  <sheets>
    <sheet name="settings" sheetId="2" r:id="rId1"/>
    <sheet name="survey" sheetId="1" r:id="rId2"/>
    <sheet name="queries" sheetId="10" r:id="rId3"/>
    <sheet name="prompt_types" sheetId="8" r:id="rId4"/>
    <sheet name="choices" sheetId="4" r:id="rId5"/>
    <sheet name="model" sheetId="6" r:id="rId6"/>
    <sheet name="properties" sheetId="9" r:id="rId7"/>
  </sheets>
  <definedNames>
    <definedName name="_xlnm._FilterDatabase" localSheetId="1" hidden="1">survey!$A$2:$X$30</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7" i="1" l="1"/>
  <c r="D27" i="1"/>
  <c r="I29" i="1"/>
  <c r="I20" i="1"/>
  <c r="I21" i="1"/>
  <c r="I24" i="1"/>
  <c r="I27" i="1"/>
  <c r="H21" i="1"/>
  <c r="P27" i="1"/>
  <c r="O27" i="1"/>
  <c r="N27" i="1"/>
  <c r="A27" i="1"/>
  <c r="N21" i="1"/>
  <c r="K26" i="1"/>
  <c r="B34" i="4"/>
  <c r="B33" i="4"/>
  <c r="B32" i="4"/>
  <c r="B31" i="4"/>
  <c r="B30" i="4"/>
  <c r="B29" i="4"/>
  <c r="B28" i="4"/>
  <c r="B26" i="4"/>
  <c r="B25" i="4"/>
  <c r="B24" i="4"/>
  <c r="B23" i="4"/>
  <c r="B22" i="4"/>
  <c r="B21" i="4"/>
  <c r="B20" i="4"/>
  <c r="B19" i="4"/>
  <c r="I30" i="1"/>
  <c r="N30" i="1"/>
  <c r="N24" i="1"/>
  <c r="N20" i="1"/>
  <c r="V24" i="1"/>
  <c r="V20" i="1"/>
  <c r="E32" i="1"/>
  <c r="B32" i="1"/>
  <c r="I9" i="1"/>
  <c r="N9" i="1"/>
  <c r="B15" i="1"/>
  <c r="E15" i="1"/>
  <c r="B16" i="4"/>
  <c r="B15" i="4"/>
  <c r="B14" i="4"/>
  <c r="B13" i="4"/>
  <c r="B12" i="4"/>
  <c r="B11" i="4"/>
  <c r="B10" i="4"/>
  <c r="B9" i="4"/>
  <c r="B8" i="4"/>
  <c r="B7" i="4"/>
  <c r="B6" i="4"/>
  <c r="B5" i="4"/>
  <c r="B3" i="4"/>
  <c r="B2" i="4"/>
  <c r="P35" i="1"/>
  <c r="O35" i="1"/>
  <c r="P33" i="1"/>
  <c r="O33" i="1"/>
  <c r="P32" i="1"/>
  <c r="O32" i="1"/>
  <c r="W20" i="1"/>
  <c r="F30" i="1"/>
  <c r="C30" i="1"/>
  <c r="F20" i="1"/>
  <c r="F16" i="1"/>
  <c r="X20" i="1"/>
  <c r="C20" i="1"/>
  <c r="C16" i="1"/>
  <c r="F24" i="1"/>
  <c r="C24" i="1"/>
  <c r="V16" i="1"/>
  <c r="K23" i="1"/>
  <c r="S24" i="1"/>
  <c r="K12" i="1"/>
  <c r="I13" i="1"/>
  <c r="N13" i="1"/>
  <c r="I16" i="1"/>
  <c r="N16" i="1"/>
  <c r="T19" i="1"/>
  <c r="T13" i="1"/>
  <c r="P15" i="1"/>
  <c r="O15" i="1"/>
  <c r="T9" i="1"/>
  <c r="P5" i="1"/>
  <c r="O5" i="1"/>
  <c r="T7" i="1"/>
  <c r="N29" i="1"/>
  <c r="G30" i="1"/>
  <c r="G29" i="1"/>
  <c r="G21" i="1"/>
  <c r="D30" i="1"/>
  <c r="D29" i="1"/>
  <c r="D21" i="1"/>
  <c r="N6" i="1"/>
  <c r="T6" i="1"/>
  <c r="A30" i="1"/>
  <c r="A29" i="1"/>
  <c r="A21" i="1"/>
  <c r="A24" i="1"/>
  <c r="A20" i="1"/>
  <c r="A16" i="1"/>
  <c r="A15" i="1"/>
  <c r="P30" i="1"/>
  <c r="P29" i="1"/>
  <c r="P24" i="1"/>
  <c r="P21" i="1"/>
  <c r="P20" i="1"/>
  <c r="P16" i="1"/>
  <c r="O30" i="1"/>
  <c r="O29" i="1"/>
  <c r="O24" i="1"/>
  <c r="O21" i="1"/>
  <c r="O20" i="1"/>
  <c r="O16" i="1"/>
  <c r="A6" i="1"/>
</calcChain>
</file>

<file path=xl/sharedStrings.xml><?xml version="1.0" encoding="utf-8"?>
<sst xmlns="http://schemas.openxmlformats.org/spreadsheetml/2006/main" count="334" uniqueCount="198">
  <si>
    <t>comments</t>
  </si>
  <si>
    <t>clause</t>
  </si>
  <si>
    <t>condition</t>
  </si>
  <si>
    <t>type</t>
  </si>
  <si>
    <t>values_list</t>
  </si>
  <si>
    <t>name</t>
  </si>
  <si>
    <t>required</t>
  </si>
  <si>
    <t>hideInContents</t>
  </si>
  <si>
    <t>calculation</t>
  </si>
  <si>
    <t>text</t>
  </si>
  <si>
    <t>setting_name</t>
  </si>
  <si>
    <t>value</t>
  </si>
  <si>
    <t>form_id</t>
  </si>
  <si>
    <t>form_version</t>
  </si>
  <si>
    <t>table_id</t>
  </si>
  <si>
    <t>default</t>
  </si>
  <si>
    <t>Arabic</t>
  </si>
  <si>
    <t>english</t>
  </si>
  <si>
    <t>English</t>
  </si>
  <si>
    <t>survey</t>
  </si>
  <si>
    <t>choice_list_name</t>
  </si>
  <si>
    <t>data_value</t>
  </si>
  <si>
    <t>select_one</t>
  </si>
  <si>
    <t>integer</t>
  </si>
  <si>
    <t>q100</t>
  </si>
  <si>
    <t>assign</t>
  </si>
  <si>
    <t>note</t>
  </si>
  <si>
    <t>yesno</t>
  </si>
  <si>
    <t>begin screen</t>
  </si>
  <si>
    <t>1. Yes</t>
  </si>
  <si>
    <t>2. No</t>
  </si>
  <si>
    <t>1. نعم</t>
  </si>
  <si>
    <t>2. لا</t>
  </si>
  <si>
    <t>عربى</t>
  </si>
  <si>
    <t>الإنجليزية</t>
  </si>
  <si>
    <t>Question #</t>
  </si>
  <si>
    <t>Question origin text ENGLISH</t>
  </si>
  <si>
    <t>Responses ENGLISH</t>
  </si>
  <si>
    <t>Question origin text ARABIC</t>
  </si>
  <si>
    <t>Formula</t>
  </si>
  <si>
    <t>Typed</t>
  </si>
  <si>
    <t>async_assign_count</t>
  </si>
  <si>
    <t>prompt_type_name</t>
  </si>
  <si>
    <t>end screen</t>
  </si>
  <si>
    <t>if</t>
  </si>
  <si>
    <t>string</t>
  </si>
  <si>
    <t>constraint</t>
  </si>
  <si>
    <t>partition</t>
  </si>
  <si>
    <t>aspect</t>
  </si>
  <si>
    <t>key</t>
  </si>
  <si>
    <t>Table</t>
  </si>
  <si>
    <t>security</t>
  </si>
  <si>
    <t>HIDDEN</t>
  </si>
  <si>
    <t>quest2_02_3</t>
  </si>
  <si>
    <t xml:space="preserve">When was your mother born? </t>
  </si>
  <si>
    <t>Is your mother still alive?</t>
  </si>
  <si>
    <t>When did your mother die?</t>
  </si>
  <si>
    <t xml:space="preserve">end if </t>
  </si>
  <si>
    <t>education2_2</t>
  </si>
  <si>
    <t xml:space="preserve">What is your mother’s highest educational certificate? </t>
  </si>
  <si>
    <t>employment2_2</t>
  </si>
  <si>
    <t>** إذا توفيت الأم قبل بلوغ الفرد 15 سنة، فيجب أن يسأل عن آخر عمل للأم، إذا كان الفرد دون سن الخامسة عشرة، اسأل عن وضع الأم الحالي</t>
  </si>
  <si>
    <t>**If mother died before individual reached 15, s/he should be asked about mother's last work, if individual is under 15, ask about current mother's status</t>
  </si>
  <si>
    <t>98. Don't know</t>
  </si>
  <si>
    <t>1. Illiterate</t>
  </si>
  <si>
    <t>Section 2.2 &amp;2.3</t>
  </si>
  <si>
    <t>98. لا أعرف</t>
  </si>
  <si>
    <t>2.3 Mother's Characteristics</t>
  </si>
  <si>
    <t>q2303_1</t>
  </si>
  <si>
    <t>q2303_2</t>
  </si>
  <si>
    <t>q2304</t>
  </si>
  <si>
    <t>q2305</t>
  </si>
  <si>
    <t>q2306</t>
  </si>
  <si>
    <t>q2307</t>
  </si>
  <si>
    <t>q2308</t>
  </si>
  <si>
    <t>individualID</t>
  </si>
  <si>
    <t>async_assign_num_value</t>
  </si>
  <si>
    <t>async_assign_text_value</t>
  </si>
  <si>
    <t>instance_name</t>
  </si>
  <si>
    <t>end if</t>
  </si>
  <si>
    <t>mothers</t>
  </si>
  <si>
    <t>motherNumber</t>
  </si>
  <si>
    <t>motherID</t>
  </si>
  <si>
    <t>What is your mother's name?</t>
  </si>
  <si>
    <t>linked_table</t>
  </si>
  <si>
    <t>''</t>
  </si>
  <si>
    <t>query_name</t>
  </si>
  <si>
    <t>query_type</t>
  </si>
  <si>
    <t>uri</t>
  </si>
  <si>
    <t>callback</t>
  </si>
  <si>
    <t>linked_form_id</t>
  </si>
  <si>
    <t>linked_table_id</t>
  </si>
  <si>
    <t>selection</t>
  </si>
  <si>
    <t>selectionArgs</t>
  </si>
  <si>
    <t>individualID = ?</t>
  </si>
  <si>
    <t>[ data('individualID') ]</t>
  </si>
  <si>
    <t xml:space="preserve">2.3 بيانات الأمهات   </t>
  </si>
  <si>
    <t>if 6 or 98 --&gt; next section</t>
  </si>
  <si>
    <t>Only one mother</t>
  </si>
  <si>
    <t>أم واحدة فقط</t>
  </si>
  <si>
    <t>Hints and Constraints ENGLISH</t>
  </si>
  <si>
    <t>Hints and Constraints ARABIC</t>
  </si>
  <si>
    <t>Responses Arabic</t>
  </si>
  <si>
    <t>Source/Skips</t>
  </si>
  <si>
    <t>Q#s</t>
  </si>
  <si>
    <t>choice_filter</t>
  </si>
  <si>
    <t>display.hide_add_instance</t>
  </si>
  <si>
    <t>display.hide_delete_button</t>
  </si>
  <si>
    <t>ما هو أعلى مستوى تعليمي أكملته الأم بنجاح؟</t>
  </si>
  <si>
    <t>display.title.text</t>
  </si>
  <si>
    <t>display.title.text.english</t>
  </si>
  <si>
    <t>display.locale.text</t>
  </si>
  <si>
    <t>display.locale.text.english</t>
  </si>
  <si>
    <t>display.constraint_message.text</t>
  </si>
  <si>
    <t>display.constraint_message.text.english</t>
  </si>
  <si>
    <t>{}</t>
  </si>
  <si>
    <t>newRowInitialElementKeyToValueMap</t>
  </si>
  <si>
    <t>openRowInitialElementKeyToValueMap</t>
  </si>
  <si>
    <t>display.hint.text</t>
  </si>
  <si>
    <t>display.hint.text.english</t>
  </si>
  <si>
    <t>display.prompt.text</t>
  </si>
  <si>
    <t>display.prompt.text.english</t>
  </si>
  <si>
    <t>End Interview and Finalize Result as Complete</t>
  </si>
  <si>
    <t>Save form</t>
  </si>
  <si>
    <t>حفظ الاستمارة</t>
  </si>
  <si>
    <t xml:space="preserve">finalize </t>
  </si>
  <si>
    <t>defaultAccessOnCreation</t>
  </si>
  <si>
    <t>2. Read and Write</t>
    <phoneticPr fontId="11" type="noConversion"/>
  </si>
  <si>
    <t>3.         إبتدائي</t>
  </si>
  <si>
    <t xml:space="preserve">3. Primary </t>
  </si>
  <si>
    <t>4.         إعدادي</t>
  </si>
  <si>
    <t xml:space="preserve">4. Preparatory </t>
  </si>
  <si>
    <t xml:space="preserve">5.         أساسي </t>
  </si>
  <si>
    <t xml:space="preserve">5. Basic                          </t>
  </si>
  <si>
    <t xml:space="preserve">6. Vocational edu. </t>
  </si>
  <si>
    <t>7.          ثانوي</t>
  </si>
  <si>
    <t xml:space="preserve">7. Secondary </t>
  </si>
  <si>
    <t>8.         دبلوم متوسط</t>
  </si>
  <si>
    <t>8. Intermediate diploma</t>
  </si>
  <si>
    <t>9.         بكالوريوس</t>
  </si>
  <si>
    <t>9. BA</t>
  </si>
  <si>
    <t>10. Post.graduate Diploma</t>
  </si>
  <si>
    <t>11.        ماجستير</t>
  </si>
  <si>
    <t>11. MA</t>
  </si>
  <si>
    <t>12.        دكتوراه</t>
  </si>
  <si>
    <t>12. PhD</t>
  </si>
  <si>
    <t>ما هو إسم والدتك؟</t>
  </si>
  <si>
    <t>في أي سنة ولدت أمك؟</t>
  </si>
  <si>
    <t>هل لا تزال والدتك على قيد الحياة؟</t>
  </si>
  <si>
    <t>متى توفيت والدتك؟</t>
  </si>
  <si>
    <t>كيف كان وضع والدتك العملي عندما كان عمرك 15 سنة ؟</t>
  </si>
  <si>
    <t>إنهاء المقابلة و إعتبار النتيجة كاملة</t>
  </si>
  <si>
    <t xml:space="preserve">What was mother's main employment status when you were at age 15?
</t>
  </si>
  <si>
    <r>
      <t>1.</t>
    </r>
    <r>
      <rPr>
        <sz val="7"/>
        <color rgb="FF181717"/>
        <rFont val="Times New Roman"/>
        <family val="1"/>
      </rPr>
      <t xml:space="preserve">         </t>
    </r>
    <r>
      <rPr>
        <sz val="12"/>
        <color rgb="FF181717"/>
        <rFont val="Times New Roman"/>
        <family val="1"/>
      </rPr>
      <t>أمية</t>
    </r>
  </si>
  <si>
    <t xml:space="preserve">2.   تقرأ و تكتب </t>
  </si>
  <si>
    <t xml:space="preserve">6.         التلمذة المهنية </t>
  </si>
  <si>
    <t>10.        دبلوم دراسات عليا</t>
  </si>
  <si>
    <t>98.   لا أعرف</t>
  </si>
  <si>
    <t>العام {1850-2020؛ فى حالة "لا أعرف" سجل 9998}.</t>
  </si>
  <si>
    <t>Year {1850-2020, 9998 if don't know}.</t>
  </si>
  <si>
    <t xml:space="preserve">العام {1850-2020؛ فى حالة "لا أعرف" سجل 9998}. سنة الوفاة لايمكن أن تسبق سنة الميلاد. </t>
  </si>
  <si>
    <t xml:space="preserve">Year {1850-2020, 9998 if don't know}. The year she died cannot be before the year she was born. </t>
  </si>
  <si>
    <t>1. Government wage worker</t>
  </si>
  <si>
    <t>2. Private sector regular wage worker</t>
  </si>
  <si>
    <t>4. Employer</t>
  </si>
  <si>
    <t xml:space="preserve">5. يعمل لحسابه  </t>
  </si>
  <si>
    <t>6.  يعمل لدى الأسرة بدون أجر</t>
  </si>
  <si>
    <t>6. Unpaid worker for family</t>
  </si>
  <si>
    <t>7. لا يعمل</t>
  </si>
  <si>
    <t>7. No job</t>
  </si>
  <si>
    <t>where_parent</t>
  </si>
  <si>
    <t>1. في الأردن</t>
  </si>
  <si>
    <t>1. In Jordan</t>
  </si>
  <si>
    <t>2. في سوريا</t>
  </si>
  <si>
    <t>2. In Syria</t>
  </si>
  <si>
    <t>Section 2.2 &amp;2.4</t>
  </si>
  <si>
    <t>3. في الخليج</t>
  </si>
  <si>
    <t>3. In the Gulf</t>
  </si>
  <si>
    <t>Section 2.2 &amp;2.5</t>
  </si>
  <si>
    <t>4. في الدول العربية وليس في الخليج</t>
  </si>
  <si>
    <t>4. In Arab countries not in the Gulf</t>
  </si>
  <si>
    <t>Section 2.2 &amp;2.6</t>
  </si>
  <si>
    <t>5. في أوروبا</t>
  </si>
  <si>
    <t>5. In Europe</t>
  </si>
  <si>
    <t>Section 2.2 &amp;2.7</t>
  </si>
  <si>
    <t>6. أخرى</t>
  </si>
  <si>
    <t>6. Other</t>
  </si>
  <si>
    <t>Section 2.2 &amp;2.8</t>
  </si>
  <si>
    <t>Section 2.2 &amp;2.9</t>
  </si>
  <si>
    <t>Where is your mother?</t>
  </si>
  <si>
    <t>أين هي والدتك؟</t>
  </si>
  <si>
    <t>2020.03.03</t>
  </si>
  <si>
    <t>1. عامل بأجر في المؤسسات الحكومية</t>
  </si>
  <si>
    <t xml:space="preserve">2. عامل دائم بأجر في القطاع الخاص </t>
  </si>
  <si>
    <t>3. عامل بأجر بعمل غير منتظم في القطاع الخاص</t>
  </si>
  <si>
    <t>3. Private sector irregular wage worker</t>
  </si>
  <si>
    <t>5. Self-employed</t>
  </si>
  <si>
    <t>4.   (و يستخدم آخرين) صاحب عمل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</si>
</sst>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0"/>
      <color rgb="FF000000"/>
      <name val="Arial"/>
      <family val="2"/>
    </font>
    <font>
      <b/>
      <sz val="11"/>
      <color theme="1"/>
      <name val="Calibri"/>
      <family val="2"/>
      <scheme val="minor"/>
    </font>
    <font>
      <sz val="10"/>
      <color rgb="FF000000"/>
      <name val="Arial"/>
      <family val="2"/>
    </font>
    <font>
      <b/>
      <u/>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b/>
      <sz val="12"/>
      <color rgb="FF444444"/>
      <name val="Trebuchet MS"/>
      <family val="2"/>
    </font>
    <font>
      <sz val="10"/>
      <name val="Arial"/>
      <family val="2"/>
    </font>
    <font>
      <sz val="10"/>
      <name val="Calibri"/>
      <family val="2"/>
      <scheme val="minor"/>
    </font>
    <font>
      <sz val="11"/>
      <color rgb="FF000000"/>
      <name val="Calibri"/>
      <family val="2"/>
      <scheme val="minor"/>
    </font>
    <font>
      <sz val="10"/>
      <color theme="1"/>
      <name val="Arial"/>
      <family val="2"/>
    </font>
    <font>
      <i/>
      <sz val="11"/>
      <color rgb="FF000000"/>
      <name val="Calibri"/>
      <family val="2"/>
      <scheme val="minor"/>
    </font>
    <font>
      <b/>
      <sz val="10"/>
      <name val="Arial"/>
      <family val="2"/>
    </font>
    <font>
      <sz val="12"/>
      <color rgb="FF000000"/>
      <name val="Calibri"/>
      <family val="2"/>
      <scheme val="minor"/>
    </font>
    <font>
      <b/>
      <sz val="10"/>
      <color theme="1"/>
      <name val="Arial"/>
      <family val="2"/>
    </font>
    <font>
      <sz val="11"/>
      <color rgb="FF000000"/>
      <name val="Arial"/>
      <family val="2"/>
      <charset val="204"/>
    </font>
    <font>
      <sz val="11"/>
      <color theme="4"/>
      <name val="Calibri"/>
      <family val="2"/>
      <scheme val="minor"/>
    </font>
    <font>
      <sz val="11"/>
      <color theme="5"/>
      <name val="Calibri"/>
      <family val="2"/>
      <scheme val="minor"/>
    </font>
    <font>
      <sz val="12"/>
      <color theme="1"/>
      <name val="Calibri"/>
      <family val="2"/>
      <charset val="129"/>
      <scheme val="minor"/>
    </font>
    <font>
      <sz val="12"/>
      <color rgb="FF181717"/>
      <name val="Times New Roman"/>
      <family val="1"/>
    </font>
    <font>
      <sz val="7"/>
      <color rgb="FF181717"/>
      <name val="Times New Roman"/>
      <family val="1"/>
    </font>
    <font>
      <sz val="12"/>
      <color rgb="FF000000"/>
      <name val="Times New Roman"/>
      <family val="1"/>
    </font>
    <font>
      <sz val="11"/>
      <color theme="1"/>
      <name val="Calibri "/>
    </font>
  </fonts>
  <fills count="2">
    <fill>
      <patternFill patternType="none"/>
    </fill>
    <fill>
      <patternFill patternType="gray125"/>
    </fill>
  </fills>
  <borders count="1">
    <border>
      <left/>
      <right/>
      <top/>
      <bottom/>
      <diagonal/>
    </border>
  </borders>
  <cellStyleXfs count="46">
    <xf numFmtId="0" fontId="0"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1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6" fillId="0" borderId="0" applyNumberFormat="0" applyFill="0" applyBorder="0" applyAlignment="0" applyProtection="0"/>
    <xf numFmtId="0" fontId="7" fillId="0" borderId="0" applyNumberFormat="0" applyFill="0" applyBorder="0" applyAlignment="0" applyProtection="0"/>
  </cellStyleXfs>
  <cellXfs count="95">
    <xf numFmtId="0" fontId="0" fillId="0" borderId="0" xfId="0"/>
    <xf numFmtId="0" fontId="1" fillId="0" borderId="0" xfId="0" applyFont="1" applyAlignment="1"/>
    <xf numFmtId="0" fontId="1" fillId="0" borderId="0" xfId="0" applyFont="1" applyAlignment="1">
      <alignment wrapText="1"/>
    </xf>
    <xf numFmtId="0" fontId="0" fillId="0" borderId="0" xfId="0" applyAlignment="1"/>
    <xf numFmtId="0" fontId="1" fillId="0" borderId="0" xfId="0" applyFont="1" applyFill="1" applyBorder="1" applyAlignment="1">
      <alignment wrapText="1"/>
    </xf>
    <xf numFmtId="0" fontId="2" fillId="0" borderId="0" xfId="0" applyFont="1"/>
    <xf numFmtId="0" fontId="0" fillId="0" borderId="0" xfId="0" applyFont="1" applyAlignment="1"/>
    <xf numFmtId="0" fontId="0" fillId="0" borderId="0" xfId="0" applyFont="1" applyFill="1" applyAlignment="1"/>
    <xf numFmtId="0" fontId="2" fillId="0" borderId="0" xfId="0" applyFont="1" applyAlignment="1"/>
    <xf numFmtId="0" fontId="0" fillId="0" borderId="0" xfId="0" applyFill="1" applyAlignment="1"/>
    <xf numFmtId="0" fontId="0" fillId="0" borderId="0" xfId="0" applyFill="1"/>
    <xf numFmtId="0" fontId="3" fillId="0" borderId="0" xfId="0" applyFont="1" applyFill="1"/>
    <xf numFmtId="0" fontId="3" fillId="0" borderId="0" xfId="0" applyFont="1" applyFill="1" applyAlignment="1">
      <alignment horizontal="left" vertical="top"/>
    </xf>
    <xf numFmtId="0" fontId="1" fillId="0" borderId="0" xfId="0" applyFont="1" applyFill="1" applyAlignment="1"/>
    <xf numFmtId="0" fontId="0" fillId="0" borderId="0" xfId="0" applyFill="1" applyAlignment="1">
      <alignment wrapText="1"/>
    </xf>
    <xf numFmtId="0" fontId="0" fillId="0" borderId="0" xfId="0" applyBorder="1"/>
    <xf numFmtId="0" fontId="0" fillId="0" borderId="0" xfId="0" applyFill="1" applyBorder="1"/>
    <xf numFmtId="0" fontId="4" fillId="0" borderId="0" xfId="0" applyFont="1" applyFill="1" applyAlignment="1">
      <alignment horizontal="right" wrapText="1"/>
    </xf>
    <xf numFmtId="0" fontId="5" fillId="0" borderId="0" xfId="0" applyFont="1" applyFill="1" applyAlignment="1">
      <alignment horizontal="right" wrapText="1"/>
    </xf>
    <xf numFmtId="0" fontId="0" fillId="0" borderId="0" xfId="0" applyFont="1" applyFill="1"/>
    <xf numFmtId="0" fontId="0" fillId="0" borderId="0" xfId="0" applyFill="1" applyAlignment="1">
      <alignment horizontal="right"/>
    </xf>
    <xf numFmtId="0" fontId="0" fillId="0" borderId="0" xfId="0" applyFont="1" applyFill="1" applyAlignment="1">
      <alignment wrapText="1"/>
    </xf>
    <xf numFmtId="0" fontId="0" fillId="0" borderId="0" xfId="0" applyFont="1" applyFill="1" applyAlignment="1">
      <alignment horizontal="right" wrapText="1"/>
    </xf>
    <xf numFmtId="0" fontId="0" fillId="0" borderId="0" xfId="0" applyFont="1" applyFill="1" applyAlignment="1">
      <alignment horizontal="left" wrapText="1"/>
    </xf>
    <xf numFmtId="0" fontId="9" fillId="0" borderId="0" xfId="0" applyFont="1"/>
    <xf numFmtId="0" fontId="0" fillId="0" borderId="0" xfId="0" applyFill="1" applyAlignment="1">
      <alignment horizontal="right" wrapText="1"/>
    </xf>
    <xf numFmtId="0" fontId="5" fillId="0" borderId="0" xfId="0" applyFont="1" applyFill="1" applyBorder="1" applyAlignment="1">
      <alignment horizontal="right" wrapText="1"/>
    </xf>
    <xf numFmtId="0" fontId="0" fillId="0" borderId="0" xfId="0" applyFill="1" applyBorder="1" applyAlignment="1"/>
    <xf numFmtId="0" fontId="11" fillId="0" borderId="0" xfId="30" applyNumberFormat="1" applyFont="1" applyFill="1" applyBorder="1" applyAlignment="1">
      <alignment horizontal="left" vertical="top" wrapText="1"/>
    </xf>
    <xf numFmtId="0" fontId="2" fillId="0" borderId="0" xfId="0" applyFont="1" applyFill="1" applyAlignment="1">
      <alignment vertical="top"/>
    </xf>
    <xf numFmtId="0" fontId="3" fillId="0" borderId="0" xfId="0" applyFont="1" applyFill="1" applyAlignment="1"/>
    <xf numFmtId="0" fontId="2" fillId="0" borderId="0" xfId="0" applyFont="1" applyFill="1"/>
    <xf numFmtId="0" fontId="0" fillId="0" borderId="0" xfId="0" applyFont="1" applyFill="1" applyAlignment="1">
      <alignment horizontal="left" indent="2"/>
    </xf>
    <xf numFmtId="0" fontId="2" fillId="0" borderId="0" xfId="0" applyFont="1" applyFill="1" applyBorder="1" applyAlignment="1">
      <alignment vertical="top"/>
    </xf>
    <xf numFmtId="0" fontId="0" fillId="0" borderId="0" xfId="0" applyFont="1" applyFill="1" applyAlignment="1">
      <alignment vertical="top"/>
    </xf>
    <xf numFmtId="0" fontId="0" fillId="0" borderId="0" xfId="0" applyFill="1" applyAlignment="1">
      <alignment horizontal="left"/>
    </xf>
    <xf numFmtId="0" fontId="0" fillId="0" borderId="0" xfId="0" applyFont="1"/>
    <xf numFmtId="0" fontId="0" fillId="0" borderId="0" xfId="0" applyFill="1" applyAlignment="1">
      <alignment horizontal="left" indent="1"/>
    </xf>
    <xf numFmtId="0" fontId="1" fillId="0" borderId="0" xfId="0" applyFont="1" applyFill="1" applyBorder="1" applyAlignment="1"/>
    <xf numFmtId="49" fontId="1" fillId="0" borderId="0" xfId="0" applyNumberFormat="1" applyFont="1" applyFill="1" applyBorder="1" applyAlignment="1"/>
    <xf numFmtId="0" fontId="13" fillId="0" borderId="0" xfId="0" applyFont="1" applyAlignment="1"/>
    <xf numFmtId="49" fontId="13" fillId="0" borderId="0" xfId="0" applyNumberFormat="1" applyFont="1" applyAlignment="1"/>
    <xf numFmtId="0" fontId="3" fillId="0" borderId="0" xfId="0" applyFont="1" applyAlignment="1">
      <alignment wrapText="1"/>
    </xf>
    <xf numFmtId="0" fontId="1" fillId="0" borderId="0" xfId="0" applyFont="1" applyFill="1" applyAlignment="1">
      <alignment wrapText="1"/>
    </xf>
    <xf numFmtId="0" fontId="4" fillId="0" borderId="0" xfId="0" applyFont="1" applyFill="1" applyAlignment="1">
      <alignment horizontal="left" wrapText="1"/>
    </xf>
    <xf numFmtId="0" fontId="2" fillId="0" borderId="0" xfId="0" applyFont="1" applyFill="1" applyAlignment="1">
      <alignment horizontal="right" wrapText="1"/>
    </xf>
    <xf numFmtId="0" fontId="15" fillId="0" borderId="0" xfId="0" applyFont="1" applyFill="1" applyAlignment="1"/>
    <xf numFmtId="0" fontId="8" fillId="0" borderId="0" xfId="0" applyFont="1" applyFill="1" applyAlignment="1">
      <alignment wrapText="1"/>
    </xf>
    <xf numFmtId="0" fontId="8" fillId="0" borderId="0" xfId="0" applyFont="1" applyFill="1" applyAlignment="1"/>
    <xf numFmtId="0" fontId="2" fillId="0" borderId="0" xfId="0" applyFont="1" applyFill="1" applyBorder="1" applyAlignment="1"/>
    <xf numFmtId="0" fontId="0" fillId="0" borderId="0" xfId="0" applyFont="1" applyFill="1" applyAlignment="1">
      <alignment horizontal="right"/>
    </xf>
    <xf numFmtId="0" fontId="2" fillId="0" borderId="0" xfId="0" applyFont="1" applyFill="1" applyBorder="1" applyAlignment="1">
      <alignment horizontal="right" wrapText="1"/>
    </xf>
    <xf numFmtId="0" fontId="2" fillId="0" borderId="0" xfId="0" applyFont="1" applyFill="1" applyAlignment="1"/>
    <xf numFmtId="0" fontId="2" fillId="0" borderId="0" xfId="0" applyFont="1" applyFill="1" applyBorder="1" applyAlignment="1">
      <alignment horizontal="left" vertical="top" wrapText="1"/>
    </xf>
    <xf numFmtId="0" fontId="14" fillId="0" borderId="0" xfId="0" applyFont="1" applyFill="1" applyAlignment="1">
      <alignment horizontal="right" wrapText="1"/>
    </xf>
    <xf numFmtId="0" fontId="2" fillId="0" borderId="0" xfId="0" applyFont="1" applyFill="1" applyAlignment="1">
      <alignment wrapText="1"/>
    </xf>
    <xf numFmtId="0" fontId="2" fillId="0" borderId="0" xfId="0" applyFont="1" applyFill="1" applyBorder="1" applyAlignment="1">
      <alignment horizontal="left" vertical="top"/>
    </xf>
    <xf numFmtId="0" fontId="0" fillId="0" borderId="0" xfId="0" applyFont="1" applyFill="1" applyBorder="1" applyAlignment="1">
      <alignment horizontal="left" wrapText="1"/>
    </xf>
    <xf numFmtId="0" fontId="12" fillId="0" borderId="0" xfId="0" applyFont="1" applyFill="1" applyAlignment="1">
      <alignment wrapText="1"/>
    </xf>
    <xf numFmtId="0" fontId="0" fillId="0" borderId="0" xfId="0" applyFont="1" applyFill="1" applyAlignment="1">
      <alignment horizontal="left"/>
    </xf>
    <xf numFmtId="0" fontId="0" fillId="0" borderId="0" xfId="0" applyFill="1" applyAlignment="1">
      <alignment horizontal="left" wrapText="1"/>
    </xf>
    <xf numFmtId="0" fontId="0" fillId="0" borderId="0" xfId="0" applyFill="1" applyBorder="1" applyAlignment="1">
      <alignment wrapText="1"/>
    </xf>
    <xf numFmtId="0" fontId="0" fillId="0" borderId="0" xfId="0" applyFont="1" applyFill="1" applyBorder="1" applyAlignment="1">
      <alignment horizontal="left" vertical="center" wrapText="1"/>
    </xf>
    <xf numFmtId="0" fontId="0" fillId="0" borderId="0" xfId="0" applyFont="1" applyFill="1" applyAlignment="1">
      <alignment vertical="top" wrapText="1"/>
    </xf>
    <xf numFmtId="0" fontId="1" fillId="0" borderId="0" xfId="38" applyFont="1" applyAlignment="1"/>
    <xf numFmtId="49" fontId="13" fillId="0" borderId="0" xfId="0" applyNumberFormat="1" applyFont="1" applyFill="1" applyAlignment="1"/>
    <xf numFmtId="0" fontId="0" fillId="0" borderId="0" xfId="0" quotePrefix="1" applyFill="1" applyAlignment="1"/>
    <xf numFmtId="0" fontId="16" fillId="0" borderId="0" xfId="0" applyFont="1" applyAlignment="1">
      <alignment wrapText="1"/>
    </xf>
    <xf numFmtId="0" fontId="17" fillId="0" borderId="0" xfId="0" applyFont="1" applyFill="1"/>
    <xf numFmtId="49" fontId="1" fillId="0" borderId="0" xfId="0" applyNumberFormat="1" applyFont="1" applyFill="1" applyAlignment="1"/>
    <xf numFmtId="0" fontId="5" fillId="0" borderId="0" xfId="43" applyFont="1" applyFill="1" applyAlignment="1">
      <alignment horizontal="right" wrapText="1"/>
    </xf>
    <xf numFmtId="0" fontId="5" fillId="0" borderId="0" xfId="38" applyFont="1" applyFill="1" applyAlignment="1">
      <alignment horizontal="right" vertical="center" wrapText="1"/>
    </xf>
    <xf numFmtId="0" fontId="14" fillId="0" borderId="0" xfId="43" applyFont="1" applyFill="1" applyAlignment="1">
      <alignment horizontal="right" wrapText="1"/>
    </xf>
    <xf numFmtId="0" fontId="18" fillId="0" borderId="0" xfId="38" applyFont="1" applyFill="1" applyAlignment="1"/>
    <xf numFmtId="0" fontId="18" fillId="0" borderId="0" xfId="38" applyFont="1" applyFill="1" applyAlignment="1">
      <alignment wrapText="1"/>
    </xf>
    <xf numFmtId="0" fontId="12" fillId="0" borderId="0" xfId="38" applyFont="1" applyFill="1" applyAlignment="1"/>
    <xf numFmtId="0" fontId="12" fillId="0" borderId="0" xfId="38" applyFont="1" applyFill="1" applyAlignment="1">
      <alignment wrapText="1"/>
    </xf>
    <xf numFmtId="0" fontId="12" fillId="0" borderId="0" xfId="0" applyFont="1" applyFill="1" applyAlignment="1"/>
    <xf numFmtId="0" fontId="19" fillId="0" borderId="0" xfId="0" applyFont="1" applyFill="1" applyAlignment="1"/>
    <xf numFmtId="0" fontId="20" fillId="0" borderId="0" xfId="0" applyFont="1" applyFill="1" applyAlignment="1"/>
    <xf numFmtId="0" fontId="21" fillId="0" borderId="0" xfId="0" applyFont="1"/>
    <xf numFmtId="0" fontId="0" fillId="0" borderId="0" xfId="0" applyAlignment="1">
      <alignment wrapText="1"/>
    </xf>
    <xf numFmtId="0" fontId="2" fillId="0" borderId="0" xfId="0" applyFont="1" applyFill="1" applyAlignment="1">
      <alignment horizontal="left"/>
    </xf>
    <xf numFmtId="0" fontId="0" fillId="0" borderId="0" xfId="0" applyFill="1" applyAlignment="1">
      <alignment horizontal="left" vertical="top"/>
    </xf>
    <xf numFmtId="0" fontId="22" fillId="0" borderId="0" xfId="0" applyFont="1" applyFill="1" applyAlignment="1">
      <alignment horizontal="right" vertical="center" readingOrder="2"/>
    </xf>
    <xf numFmtId="0" fontId="11" fillId="0" borderId="0" xfId="30" applyFont="1" applyFill="1" applyAlignment="1">
      <alignment horizontal="left" wrapText="1"/>
    </xf>
    <xf numFmtId="0" fontId="11" fillId="0" borderId="0" xfId="30" applyFont="1" applyFill="1" applyAlignment="1">
      <alignment horizontal="left"/>
    </xf>
    <xf numFmtId="0" fontId="24" fillId="0" borderId="0" xfId="0" applyFont="1" applyFill="1" applyAlignment="1">
      <alignment horizontal="right" vertical="center" readingOrder="2"/>
    </xf>
    <xf numFmtId="0" fontId="11" fillId="0" borderId="0" xfId="30" applyFont="1" applyFill="1"/>
    <xf numFmtId="0" fontId="25" fillId="0" borderId="0" xfId="0" applyFont="1" applyFill="1" applyAlignment="1">
      <alignment horizontal="left" wrapText="1"/>
    </xf>
    <xf numFmtId="0" fontId="1" fillId="0" borderId="0" xfId="0" applyFont="1" applyFill="1"/>
    <xf numFmtId="0" fontId="0" fillId="0" borderId="0" xfId="0" applyAlignment="1">
      <alignment horizontal="right"/>
    </xf>
    <xf numFmtId="0" fontId="2" fillId="0" borderId="0" xfId="0" applyFont="1" applyAlignment="1">
      <alignment vertical="top"/>
    </xf>
    <xf numFmtId="0" fontId="0" fillId="0" borderId="0" xfId="0" applyAlignment="1">
      <alignment horizontal="left" indent="2"/>
    </xf>
    <xf numFmtId="0" fontId="0" fillId="0" borderId="0" xfId="0" applyAlignment="1">
      <alignment horizontal="left" vertical="center" wrapText="1"/>
    </xf>
  </cellXfs>
  <cellStyles count="4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0" builtinId="9" hidden="1"/>
    <cellStyle name="Followed Hyperlink" xfId="42" builtinId="9" hidden="1"/>
    <cellStyle name="Followed Hyperlink" xfId="4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2" builtinId="8" hidden="1"/>
    <cellStyle name="Hyperlink" xfId="34" builtinId="8" hidden="1"/>
    <cellStyle name="Hyperlink" xfId="36" builtinId="8" hidden="1"/>
    <cellStyle name="Hyperlink" xfId="39" builtinId="8" hidden="1"/>
    <cellStyle name="Hyperlink" xfId="41" builtinId="8" hidden="1"/>
    <cellStyle name="Hyperlink" xfId="44" builtinId="8" hidden="1"/>
    <cellStyle name="Normal" xfId="0" builtinId="0"/>
    <cellStyle name="Normal 2" xfId="38" xr:uid="{00000000-0005-0000-0000-000029000000}"/>
    <cellStyle name="Normal 3" xfId="1" xr:uid="{00000000-0005-0000-0000-00002A000000}"/>
    <cellStyle name="Normal 3 2" xfId="30" xr:uid="{00000000-0005-0000-0000-00002B000000}"/>
    <cellStyle name="Normal 4" xfId="43" xr:uid="{00000000-0005-0000-0000-00002C000000}"/>
    <cellStyle name="Normal 4 2" xfId="31"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workbookViewId="0">
      <pane ySplit="1" topLeftCell="A2" activePane="bottomLeft" state="frozen"/>
      <selection pane="bottomLeft" activeCell="B4" sqref="B4"/>
    </sheetView>
  </sheetViews>
  <sheetFormatPr baseColWidth="10" defaultColWidth="8.83203125" defaultRowHeight="15"/>
  <cols>
    <col min="1" max="1" width="17.83203125" customWidth="1"/>
    <col min="2" max="2" width="17.1640625" customWidth="1"/>
    <col min="3" max="4" width="28.33203125" customWidth="1"/>
    <col min="5" max="6" width="19.5" customWidth="1"/>
  </cols>
  <sheetData>
    <row r="1" spans="1:6" s="5" customFormat="1">
      <c r="A1" s="5" t="s">
        <v>10</v>
      </c>
      <c r="B1" s="5" t="s">
        <v>11</v>
      </c>
      <c r="C1" s="5" t="s">
        <v>109</v>
      </c>
      <c r="D1" s="5" t="s">
        <v>110</v>
      </c>
      <c r="E1" s="64" t="s">
        <v>111</v>
      </c>
      <c r="F1" s="64" t="s">
        <v>112</v>
      </c>
    </row>
    <row r="2" spans="1:6">
      <c r="A2" t="s">
        <v>12</v>
      </c>
      <c r="B2" t="s">
        <v>53</v>
      </c>
    </row>
    <row r="3" spans="1:6">
      <c r="A3" t="s">
        <v>13</v>
      </c>
      <c r="B3" t="s">
        <v>191</v>
      </c>
    </row>
    <row r="4" spans="1:6">
      <c r="A4" t="s">
        <v>14</v>
      </c>
      <c r="B4" t="s">
        <v>53</v>
      </c>
      <c r="C4" s="16"/>
      <c r="D4" s="16"/>
      <c r="E4" s="10"/>
    </row>
    <row r="5" spans="1:6">
      <c r="A5" t="s">
        <v>15</v>
      </c>
      <c r="C5" s="16"/>
      <c r="D5" s="16"/>
      <c r="E5" s="10" t="s">
        <v>33</v>
      </c>
      <c r="F5" t="s">
        <v>16</v>
      </c>
    </row>
    <row r="6" spans="1:6">
      <c r="A6" t="s">
        <v>17</v>
      </c>
      <c r="C6" s="16"/>
      <c r="D6" s="16"/>
      <c r="E6" s="10" t="s">
        <v>34</v>
      </c>
      <c r="F6" t="s">
        <v>18</v>
      </c>
    </row>
    <row r="7" spans="1:6">
      <c r="A7" t="s">
        <v>19</v>
      </c>
      <c r="C7" s="42" t="s">
        <v>96</v>
      </c>
      <c r="D7" t="s">
        <v>67</v>
      </c>
    </row>
    <row r="8" spans="1:6" s="10" customFormat="1">
      <c r="A8" s="35" t="s">
        <v>78</v>
      </c>
      <c r="B8" s="20" t="s">
        <v>82</v>
      </c>
      <c r="C8" s="16"/>
      <c r="D8" s="16"/>
      <c r="E8" s="16"/>
      <c r="F8" s="16"/>
    </row>
    <row r="9" spans="1:6">
      <c r="B9" s="15"/>
      <c r="C9" s="16"/>
      <c r="D9" s="16"/>
      <c r="E9" s="16"/>
      <c r="F9" s="15"/>
    </row>
    <row r="10" spans="1:6">
      <c r="B10" s="15"/>
      <c r="C10" s="16"/>
      <c r="D10" s="16"/>
      <c r="E10" s="16"/>
      <c r="F10" s="15"/>
    </row>
    <row r="11" spans="1:6">
      <c r="B11" s="15"/>
      <c r="C11" s="15"/>
      <c r="D11" s="15"/>
      <c r="E11" s="15"/>
      <c r="F11" s="15"/>
    </row>
    <row r="12" spans="1:6">
      <c r="B12" s="15"/>
      <c r="C12" s="15"/>
      <c r="D12" s="15"/>
      <c r="E12" s="15"/>
      <c r="F12" s="15"/>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5"/>
  <sheetViews>
    <sheetView zoomScale="108" zoomScaleNormal="75" zoomScalePageLayoutView="75" workbookViewId="0">
      <pane ySplit="2" topLeftCell="A22" activePane="bottomLeft" state="frozen"/>
      <selection pane="bottomLeft" activeCell="E28" sqref="E28"/>
    </sheetView>
  </sheetViews>
  <sheetFormatPr baseColWidth="10" defaultColWidth="8.83203125" defaultRowHeight="15"/>
  <cols>
    <col min="1" max="1" width="6" style="10" customWidth="1"/>
    <col min="2" max="2" width="20.6640625" style="10" customWidth="1"/>
    <col min="3" max="3" width="17.5" style="10" customWidth="1"/>
    <col min="4" max="4" width="12.5" style="16" customWidth="1"/>
    <col min="5" max="5" width="20.6640625" style="25" customWidth="1"/>
    <col min="6" max="6" width="14.83203125" style="25" customWidth="1"/>
    <col min="7" max="7" width="14.6640625" style="10" customWidth="1"/>
    <col min="8" max="8" width="12" style="10" customWidth="1"/>
    <col min="9" max="9" width="17.6640625" style="20" bestFit="1" customWidth="1"/>
    <col min="10" max="10" width="11.1640625" style="10" customWidth="1"/>
    <col min="11" max="11" width="8.83203125" style="10"/>
    <col min="12" max="12" width="14.83203125" style="10" customWidth="1"/>
    <col min="13" max="13" width="8.1640625" style="10" customWidth="1"/>
    <col min="14" max="14" width="17.6640625" style="10" bestFit="1" customWidth="1"/>
    <col min="15" max="15" width="21.5" style="25" customWidth="1"/>
    <col min="16" max="16" width="21.5" style="14" customWidth="1"/>
    <col min="17" max="18" width="13.83203125" style="10" customWidth="1"/>
    <col min="19" max="19" width="15.1640625" style="14" customWidth="1"/>
    <col min="20" max="20" width="17.1640625" style="14" customWidth="1"/>
    <col min="21" max="21" width="2.5" style="10" customWidth="1"/>
    <col min="22" max="22" width="17.1640625" style="10" customWidth="1"/>
    <col min="23" max="24" width="12.5" style="10" customWidth="1"/>
    <col min="25" max="16384" width="8.83203125" style="10"/>
  </cols>
  <sheetData>
    <row r="1" spans="1:27" s="13" customFormat="1" ht="32">
      <c r="A1" s="13" t="s">
        <v>0</v>
      </c>
      <c r="B1" s="90" t="s">
        <v>0</v>
      </c>
      <c r="C1" s="13" t="s">
        <v>0</v>
      </c>
      <c r="D1" s="13" t="s">
        <v>0</v>
      </c>
      <c r="E1" s="90" t="s">
        <v>0</v>
      </c>
      <c r="F1" s="13" t="s">
        <v>0</v>
      </c>
      <c r="G1" s="13" t="s">
        <v>0</v>
      </c>
      <c r="H1" s="13" t="s">
        <v>0</v>
      </c>
      <c r="I1" s="13" t="s">
        <v>0</v>
      </c>
      <c r="J1" s="46" t="s">
        <v>1</v>
      </c>
      <c r="K1" s="46" t="s">
        <v>2</v>
      </c>
      <c r="L1" s="13" t="s">
        <v>3</v>
      </c>
      <c r="M1" s="13" t="s">
        <v>4</v>
      </c>
      <c r="N1" s="13" t="s">
        <v>5</v>
      </c>
      <c r="O1" s="13" t="s">
        <v>120</v>
      </c>
      <c r="P1" s="13" t="s">
        <v>121</v>
      </c>
      <c r="Q1" s="47" t="s">
        <v>118</v>
      </c>
      <c r="R1" s="47" t="s">
        <v>119</v>
      </c>
      <c r="S1" s="43" t="s">
        <v>6</v>
      </c>
      <c r="T1" s="13" t="s">
        <v>8</v>
      </c>
      <c r="U1" s="13" t="s">
        <v>105</v>
      </c>
      <c r="V1" s="13" t="s">
        <v>46</v>
      </c>
      <c r="W1" s="48" t="s">
        <v>113</v>
      </c>
      <c r="X1" s="48" t="s">
        <v>114</v>
      </c>
      <c r="Y1" s="13" t="s">
        <v>7</v>
      </c>
      <c r="Z1" s="49" t="s">
        <v>106</v>
      </c>
      <c r="AA1" s="49" t="s">
        <v>107</v>
      </c>
    </row>
    <row r="2" spans="1:27" s="52" customFormat="1" ht="48">
      <c r="A2" s="17" t="s">
        <v>35</v>
      </c>
      <c r="B2" s="44" t="s">
        <v>36</v>
      </c>
      <c r="C2" s="17" t="s">
        <v>100</v>
      </c>
      <c r="D2" s="44" t="s">
        <v>37</v>
      </c>
      <c r="E2" s="17" t="s">
        <v>38</v>
      </c>
      <c r="F2" s="17" t="s">
        <v>101</v>
      </c>
      <c r="G2" s="17" t="s">
        <v>102</v>
      </c>
      <c r="H2" s="45" t="s">
        <v>103</v>
      </c>
      <c r="I2" s="45" t="s">
        <v>104</v>
      </c>
      <c r="O2" s="51"/>
      <c r="P2" s="53"/>
      <c r="T2" s="43"/>
      <c r="U2" s="13"/>
    </row>
    <row r="3" spans="1:27" s="52" customFormat="1" ht="32">
      <c r="A3" s="18" t="s">
        <v>39</v>
      </c>
      <c r="B3" s="18" t="s">
        <v>40</v>
      </c>
      <c r="C3" s="18" t="s">
        <v>39</v>
      </c>
      <c r="D3" s="18" t="s">
        <v>39</v>
      </c>
      <c r="E3" s="18" t="s">
        <v>40</v>
      </c>
      <c r="F3" s="18" t="s">
        <v>39</v>
      </c>
      <c r="G3" s="18" t="s">
        <v>39</v>
      </c>
      <c r="H3" s="54" t="s">
        <v>39</v>
      </c>
      <c r="I3" s="54" t="s">
        <v>39</v>
      </c>
      <c r="O3" s="51"/>
      <c r="P3" s="53"/>
      <c r="S3" s="55"/>
      <c r="T3" s="43"/>
      <c r="U3" s="13"/>
    </row>
    <row r="4" spans="1:27" s="52" customFormat="1">
      <c r="A4" s="18"/>
      <c r="B4" s="18"/>
      <c r="C4" s="18"/>
      <c r="D4" s="26"/>
      <c r="E4" s="18"/>
      <c r="F4" s="18"/>
      <c r="G4" s="18"/>
      <c r="H4" s="56"/>
      <c r="I4" s="18"/>
      <c r="J4" s="9" t="s">
        <v>28</v>
      </c>
      <c r="O4" s="51"/>
      <c r="P4" s="53"/>
      <c r="S4" s="55"/>
      <c r="T4" s="43"/>
      <c r="U4" s="13"/>
    </row>
    <row r="5" spans="1:27" s="52" customFormat="1" ht="32">
      <c r="A5" s="18"/>
      <c r="B5" s="18" t="s">
        <v>67</v>
      </c>
      <c r="C5" s="18"/>
      <c r="D5" s="26"/>
      <c r="E5" s="14" t="s">
        <v>96</v>
      </c>
      <c r="F5" s="14"/>
      <c r="G5" s="18"/>
      <c r="H5" s="56"/>
      <c r="I5" s="18"/>
      <c r="J5" s="9"/>
      <c r="L5" s="52" t="s">
        <v>26</v>
      </c>
      <c r="O5" s="57" t="str">
        <f>E5</f>
        <v xml:space="preserve">2.3 بيانات الأمهات   </v>
      </c>
      <c r="P5" s="57" t="str">
        <f>B5</f>
        <v>2.3 Mother's Characteristics</v>
      </c>
      <c r="S5" s="55"/>
      <c r="T5" s="43"/>
      <c r="U5" s="13"/>
    </row>
    <row r="6" spans="1:27" s="9" customFormat="1">
      <c r="A6" s="9" t="str">
        <f>CONCATENATE("q", $I6)</f>
        <v>q100</v>
      </c>
      <c r="B6" s="10"/>
      <c r="D6" s="27"/>
      <c r="E6" s="25"/>
      <c r="F6" s="25"/>
      <c r="I6" s="20">
        <v>100</v>
      </c>
      <c r="L6" s="7" t="s">
        <v>25</v>
      </c>
      <c r="N6" s="9" t="str">
        <f>CONCATENATE("q", I6)</f>
        <v>q100</v>
      </c>
      <c r="O6" s="22"/>
      <c r="P6" s="21"/>
      <c r="S6" s="14"/>
      <c r="T6" s="14" t="str">
        <f>CONCATENATE("data('",N6,"')")</f>
        <v>data('q100')</v>
      </c>
      <c r="U6" s="10"/>
      <c r="Y6" s="9" t="b">
        <v>1</v>
      </c>
    </row>
    <row r="7" spans="1:27" s="9" customFormat="1">
      <c r="B7" s="10"/>
      <c r="D7" s="27"/>
      <c r="E7" s="25"/>
      <c r="F7" s="25"/>
      <c r="H7" s="23"/>
      <c r="I7" s="20"/>
      <c r="L7" s="7" t="s">
        <v>25</v>
      </c>
      <c r="N7" s="10" t="s">
        <v>75</v>
      </c>
      <c r="O7" s="25"/>
      <c r="P7" s="14"/>
      <c r="S7" s="14"/>
      <c r="T7" s="14" t="str">
        <f>CONCATENATE("data('",N7,"')")</f>
        <v>data('individualID')</v>
      </c>
      <c r="U7" s="10"/>
      <c r="Y7" s="9" t="b">
        <v>1</v>
      </c>
    </row>
    <row r="8" spans="1:27" s="19" customFormat="1" ht="32">
      <c r="B8" s="14"/>
      <c r="C8" s="21"/>
      <c r="D8" s="21"/>
      <c r="E8" s="14"/>
      <c r="F8" s="21"/>
      <c r="G8" s="21"/>
      <c r="I8" s="50"/>
      <c r="L8" s="58" t="s">
        <v>41</v>
      </c>
      <c r="M8" s="14" t="s">
        <v>80</v>
      </c>
      <c r="N8" s="19" t="s">
        <v>81</v>
      </c>
      <c r="O8" s="59"/>
      <c r="P8" s="23"/>
      <c r="T8" s="21"/>
      <c r="U8" s="21"/>
      <c r="Y8" s="9" t="b">
        <v>1</v>
      </c>
    </row>
    <row r="9" spans="1:27" ht="16">
      <c r="B9" s="14"/>
      <c r="C9" s="14"/>
      <c r="D9" s="14"/>
      <c r="E9" s="14"/>
      <c r="F9" s="14"/>
      <c r="G9" s="14"/>
      <c r="I9" s="7" t="str">
        <f>CONCATENATE(I14, "_1")</f>
        <v>2303_1</v>
      </c>
      <c r="L9" s="10" t="s">
        <v>25</v>
      </c>
      <c r="N9" s="7" t="str">
        <f>CONCATENATE("q",I9)</f>
        <v>q2303_1</v>
      </c>
      <c r="O9" s="35"/>
      <c r="P9" s="60"/>
      <c r="S9" s="9"/>
      <c r="T9" s="14" t="str">
        <f>CONCATENATE("data('",N9,"')")</f>
        <v>data('q2303_1')</v>
      </c>
      <c r="Y9" s="9" t="b">
        <v>1</v>
      </c>
    </row>
    <row r="10" spans="1:27" s="19" customFormat="1">
      <c r="B10" s="14"/>
      <c r="C10" s="14"/>
      <c r="D10" s="14"/>
      <c r="E10" s="14"/>
      <c r="F10" s="14"/>
      <c r="G10" s="21"/>
      <c r="I10" s="20"/>
      <c r="J10" s="10" t="s">
        <v>43</v>
      </c>
      <c r="K10" s="10"/>
      <c r="L10" s="10"/>
      <c r="M10" s="10"/>
      <c r="N10" s="10"/>
      <c r="O10" s="35"/>
      <c r="P10" s="35"/>
      <c r="S10" s="10"/>
      <c r="T10" s="21"/>
    </row>
    <row r="11" spans="1:27" s="19" customFormat="1">
      <c r="B11" s="14"/>
      <c r="C11" s="14"/>
      <c r="D11" s="14"/>
      <c r="E11" s="14"/>
      <c r="F11" s="14"/>
      <c r="G11" s="21"/>
      <c r="I11" s="20"/>
      <c r="J11" s="34" t="s">
        <v>28</v>
      </c>
      <c r="K11" s="10"/>
      <c r="L11" s="10"/>
      <c r="M11" s="10"/>
      <c r="N11" s="10"/>
      <c r="O11" s="35"/>
      <c r="P11" s="35"/>
      <c r="S11" s="10"/>
      <c r="T11" s="21"/>
    </row>
    <row r="12" spans="1:27" s="19" customFormat="1">
      <c r="B12" s="14"/>
      <c r="C12" s="14"/>
      <c r="D12" s="14"/>
      <c r="E12" s="14"/>
      <c r="F12" s="14"/>
      <c r="G12" s="21"/>
      <c r="I12" s="20"/>
      <c r="J12" s="37" t="s">
        <v>44</v>
      </c>
      <c r="K12" s="10" t="str">
        <f>CONCATENATE("data('",N9,"') == null ")</f>
        <v xml:space="preserve">data('q2303_1') == null </v>
      </c>
      <c r="L12" s="10"/>
      <c r="M12" s="10"/>
      <c r="N12" s="10"/>
      <c r="O12" s="35"/>
      <c r="P12" s="35"/>
      <c r="S12" s="10"/>
      <c r="T12" s="21"/>
    </row>
    <row r="13" spans="1:27" s="19" customFormat="1" ht="32">
      <c r="B13" s="14"/>
      <c r="C13" s="14"/>
      <c r="D13" s="14"/>
      <c r="E13" s="14"/>
      <c r="F13" s="14"/>
      <c r="G13" s="21"/>
      <c r="I13" s="7" t="str">
        <f>CONCATENATE(I14, "_1")</f>
        <v>2303_1</v>
      </c>
      <c r="J13" s="37"/>
      <c r="K13" s="10"/>
      <c r="L13" s="10" t="s">
        <v>25</v>
      </c>
      <c r="M13" s="10"/>
      <c r="N13" s="7" t="str">
        <f>CONCATENATE("q",I13)</f>
        <v>q2303_1</v>
      </c>
      <c r="O13" s="35"/>
      <c r="P13" s="35"/>
      <c r="S13" s="9"/>
      <c r="T13" s="14" t="str">
        <f>CONCATENATE("data('",N8,"')")</f>
        <v>data('motherNumber')</v>
      </c>
      <c r="U13" s="10"/>
      <c r="Y13" s="9" t="b">
        <v>1</v>
      </c>
    </row>
    <row r="14" spans="1:27" s="19" customFormat="1">
      <c r="B14" s="14"/>
      <c r="C14" s="14"/>
      <c r="D14" s="14"/>
      <c r="E14" s="14"/>
      <c r="F14" s="14"/>
      <c r="G14" s="21"/>
      <c r="I14" s="20">
        <v>2303</v>
      </c>
      <c r="J14" s="37" t="s">
        <v>79</v>
      </c>
      <c r="K14" s="10"/>
      <c r="L14" s="10"/>
      <c r="M14" s="10"/>
      <c r="N14" s="10"/>
      <c r="O14" s="35"/>
      <c r="P14" s="35"/>
      <c r="S14" s="10"/>
      <c r="T14" s="21"/>
      <c r="U14" s="21"/>
    </row>
    <row r="15" spans="1:27" ht="32">
      <c r="A15" s="9" t="str">
        <f>CONCATENATE("q", $I13)</f>
        <v>q2303_1</v>
      </c>
      <c r="B15" s="60" t="str">
        <f>CONCATENATE("Mother's code: {{data.",N9,"}}")</f>
        <v>Mother's code: {{data.q2303_1}}</v>
      </c>
      <c r="C15" s="23"/>
      <c r="D15" s="22"/>
      <c r="E15" s="60" t="str">
        <f>CONCATENATE("رمز الأم {{data.",N9,"}}")</f>
        <v>رمز الأم {{data.q2303_1}}</v>
      </c>
      <c r="F15" s="23"/>
      <c r="I15" s="10"/>
      <c r="J15" s="9"/>
      <c r="K15" s="9"/>
      <c r="L15" s="9" t="s">
        <v>26</v>
      </c>
      <c r="M15" s="9"/>
      <c r="O15" s="14" t="str">
        <f xml:space="preserve"> CONCATENATE(I13, ". ",E15)</f>
        <v>2303_1. رمز الأم {{data.q2303_1}}</v>
      </c>
      <c r="P15" s="14" t="str">
        <f xml:space="preserve"> CONCATENATE(I13, ". ",B15)</f>
        <v>2303_1. Mother's code: {{data.q2303_1}}</v>
      </c>
      <c r="Q15" s="9"/>
      <c r="R15" s="9"/>
    </row>
    <row r="16" spans="1:27" ht="32">
      <c r="A16" s="9" t="str">
        <f>CONCATENATE("q", $I16)</f>
        <v>q2303_2</v>
      </c>
      <c r="B16" s="25" t="s">
        <v>83</v>
      </c>
      <c r="C16" s="22" t="str">
        <f>CONCATENATE("Constraints: ", X16)</f>
        <v>Constraints: Only one mother</v>
      </c>
      <c r="E16" s="25" t="s">
        <v>146</v>
      </c>
      <c r="F16" s="22" t="str">
        <f>CONCATENATE("Constraints: ", W16)</f>
        <v>Constraints: أم واحدة فقط</v>
      </c>
      <c r="I16" s="7" t="str">
        <f>CONCATENATE(I14, "_2")</f>
        <v>2303_2</v>
      </c>
      <c r="J16" s="9"/>
      <c r="K16" s="9"/>
      <c r="L16" s="9" t="s">
        <v>9</v>
      </c>
      <c r="M16" s="9"/>
      <c r="N16" s="7" t="str">
        <f>CONCATENATE("q",I16)</f>
        <v>q2303_2</v>
      </c>
      <c r="O16" s="14" t="str">
        <f>CONCATENATE(I16, ". ", E16)</f>
        <v>2303_2. ما هو إسم والدتك؟</v>
      </c>
      <c r="P16" s="14" t="str">
        <f>CONCATENATE(I16, ". ", B16)</f>
        <v>2303_2. What is your mother's name?</v>
      </c>
      <c r="Q16" s="9"/>
      <c r="R16" s="9"/>
      <c r="S16" s="14" t="b">
        <v>1</v>
      </c>
      <c r="V16" s="10" t="str">
        <f>CONCATENATE("data('",N9,"') == 1")</f>
        <v>data('q2303_1') == 1</v>
      </c>
      <c r="W16" s="10" t="s">
        <v>99</v>
      </c>
      <c r="X16" s="10" t="s">
        <v>98</v>
      </c>
    </row>
    <row r="17" spans="1:25">
      <c r="B17" s="25"/>
      <c r="C17" s="25"/>
      <c r="I17" s="7"/>
      <c r="J17" s="10" t="s">
        <v>43</v>
      </c>
      <c r="K17" s="9"/>
      <c r="L17" s="9"/>
      <c r="M17" s="9"/>
      <c r="N17" s="7"/>
      <c r="O17" s="14"/>
      <c r="Q17" s="9"/>
      <c r="R17" s="9"/>
    </row>
    <row r="18" spans="1:25" s="52" customFormat="1">
      <c r="A18" s="18"/>
      <c r="B18" s="18"/>
      <c r="C18" s="18"/>
      <c r="D18" s="26"/>
      <c r="E18" s="18"/>
      <c r="F18" s="18"/>
      <c r="G18" s="18"/>
      <c r="H18" s="56"/>
      <c r="I18" s="18"/>
      <c r="J18" s="9" t="s">
        <v>28</v>
      </c>
      <c r="O18" s="51"/>
      <c r="P18" s="53"/>
      <c r="S18" s="55"/>
      <c r="T18" s="43"/>
      <c r="U18" s="13"/>
    </row>
    <row r="19" spans="1:25" ht="32">
      <c r="B19" s="14"/>
      <c r="C19" s="14"/>
      <c r="D19" s="61"/>
      <c r="E19" s="14"/>
      <c r="F19" s="14"/>
      <c r="H19" s="4"/>
      <c r="I19" s="10"/>
      <c r="J19" s="37"/>
      <c r="L19" s="9" t="s">
        <v>25</v>
      </c>
      <c r="M19" s="14"/>
      <c r="N19" s="10" t="s">
        <v>82</v>
      </c>
      <c r="O19" s="35"/>
      <c r="P19" s="35"/>
      <c r="S19" s="9"/>
      <c r="T19" s="21" t="str">
        <f>CONCATENATE("data('",N13,"') + '_' + data('",N16,"')")</f>
        <v>data('q2303_1') + '_' + data('q2303_2')</v>
      </c>
      <c r="U19" s="19"/>
      <c r="Y19" s="10" t="b">
        <v>1</v>
      </c>
    </row>
    <row r="20" spans="1:25" s="9" customFormat="1" ht="80">
      <c r="A20" s="9" t="str">
        <f>CONCATENATE("q", $I20)</f>
        <v>q2304</v>
      </c>
      <c r="B20" s="14" t="s">
        <v>54</v>
      </c>
      <c r="C20" s="22" t="str">
        <f>CONCATENATE("Constraints: ", X20)</f>
        <v>Constraints: Year {1850-2020, 9998 if don't know}.</v>
      </c>
      <c r="D20" s="28"/>
      <c r="E20" s="25" t="s">
        <v>147</v>
      </c>
      <c r="F20" s="22" t="str">
        <f>CONCATENATE("Constraints: ", W20)</f>
        <v>Constraints: العام {1850-2020؛ فى حالة "لا أعرف" سجل 9998}.</v>
      </c>
      <c r="H20" s="33"/>
      <c r="I20" s="9">
        <f>I14+1</f>
        <v>2304</v>
      </c>
      <c r="J20" s="7"/>
      <c r="K20" s="7"/>
      <c r="L20" s="30" t="s">
        <v>23</v>
      </c>
      <c r="N20" s="7" t="str">
        <f>CONCATENATE("q",I20)</f>
        <v>q2304</v>
      </c>
      <c r="O20" s="14" t="str">
        <f>CONCATENATE(I20, ". ", E20)</f>
        <v>2304. في أي سنة ولدت أمك؟</v>
      </c>
      <c r="P20" s="14" t="str">
        <f>CONCATENATE(I20, ". ", B20)</f>
        <v xml:space="preserve">2304. When was your mother born? </v>
      </c>
      <c r="Q20" s="21" t="s">
        <v>158</v>
      </c>
      <c r="R20" s="21" t="s">
        <v>159</v>
      </c>
      <c r="S20" s="21" t="b">
        <v>1</v>
      </c>
      <c r="T20" s="21"/>
      <c r="U20" s="7"/>
      <c r="V20" s="21" t="str">
        <f>CONCATENATE("(data('",N20,"')&gt;=1850 &amp;&amp; data('",N20,"')&lt;=2020) || data('",N20,"')==9998")</f>
        <v>(data('q2304')&gt;=1850 &amp;&amp; data('q2304')&lt;=2020) || data('q2304')==9998</v>
      </c>
      <c r="W20" s="21" t="str">
        <f>Q20</f>
        <v>العام {1850-2020؛ فى حالة "لا أعرف" سجل 9998}.</v>
      </c>
      <c r="X20" s="21" t="str">
        <f>R20</f>
        <v>Year {1850-2020, 9998 if don't know}.</v>
      </c>
      <c r="Y20" s="10" t="b">
        <v>1</v>
      </c>
    </row>
    <row r="21" spans="1:25" s="9" customFormat="1" ht="48">
      <c r="A21" s="9" t="str">
        <f>CONCATENATE("q", $I21)</f>
        <v>q2305</v>
      </c>
      <c r="B21" s="14" t="s">
        <v>55</v>
      </c>
      <c r="C21" s="21"/>
      <c r="D21" s="14" t="str">
        <f>CONCATENATE(INDEX(choices!D:D,MATCH(M21,choices!A:A,0)),"
",IF(M21=INDEX(choices!A:A,MATCH(M21,choices!A:A,0)+1),INDEX(choices!D:D,MATCH(M21,choices!A:A,0)+1),""),IF(M21=INDEX(choices!A:A,MATCH(M21,choices!A:A,0)+1), "
",""),IF(M21=INDEX(choices!A:A,MATCH(M21,choices!A:A,0)+2),INDEX(choices!D:D,MATCH(M21,choices!A:A,0)+2),""),IF(M21=INDEX(choices!A:A,MATCH(M21,choices!A:A,0)+2), "
",""),IF(M21=INDEX(choices!A:A,MATCH(M21,choices!A:A,0)+3),INDEX(choices!D:D,MATCH(M21,choices!A:A,0)+3),""),IF(M21=INDEX(choices!A:A,MATCH(M21,choices!A:A,0)+3), "
",""),IF(M21=INDEX(choices!A:A,MATCH(M21,choices!A:A,0)+4),INDEX(choices!D:D,MATCH(M21,choices!A:A,0)+4),""),IF(M21=INDEX(choices!A:A,MATCH(M21,choices!A:A,0)+4), "
",""),IF(M21=INDEX(choices!A:A,MATCH(M21,choices!A:A,0)+5),INDEX(choices!D:D,MATCH(M21,choices!A:A,0)+5),""),IF(M21=INDEX(choices!A:A,MATCH(M21,choices!A:A,0)+5), "
",""),IF(M21=INDEX(choices!A:A,MATCH(M21,choices!A:A,0)+6),INDEX(choices!D:D,MATCH(M21,choices!A:A,0)+6),""),IF(M21=INDEX(choices!A:A,MATCH(M21,choices!A:A,0)+6), "
",""),IF(M21=INDEX(choices!A:A,MATCH(M21,choices!A:A,0)+7),INDEX(choices!D:D,MATCH(M21,choices!A:A,0)+7),""),IF(M21=INDEX(choices!A:A,MATCH(M21,choices!A:A,0)+7), "
",""),IF(M21=INDEX(choices!A:A,MATCH(M21,choices!A:A,0)+8),INDEX(choices!D:D,MATCH(M21,choices!A:A,0)+8),""),IF(M21=INDEX(choices!A:A,MATCH(M21,choices!A:A,0)+8), "
",""),IF(M21=INDEX(choices!A:A,MATCH(M21,choices!A:A,0)+9),INDEX(choices!D:D,MATCH(M21,choices!A:A,0)+9),""),IF(M21=INDEX(choices!A:A,MATCH(M21,choices!A:A,0)+9), "
",""),IF(M21=INDEX(choices!A:A,MATCH(M21,choices!A:A,0)+10),INDEX(choices!D:D,MATCH(M21,choices!A:A,0)+10),""),IF(M21=INDEX(choices!A:A,MATCH(M21,choices!A:A,0)+10), "
",""),IF(M21=INDEX(choices!A:A,MATCH(M21,choices!A:A,0)+11),INDEX(choices!D:D,MATCH(M21,choices!A:A,0)+11),""),IF(M21=INDEX(choices!A:A,MATCH(M21,choices!A:A,0)+11), "
",""),IF(M21=INDEX(choices!A:A,MATCH(M21,choices!A:A,0)+12),INDEX(choices!D:D,MATCH(M21,choices!A:A,0)+12),""),IF(M21=INDEX(choices!A:A,MATCH(M21,choices!A:A,0)+12), "
",""),IF(M21=INDEX(choices!A:A,MATCH(M21,choices!A:A,0)+13),INDEX(choices!D:D,MATCH(M21,choices!A:A,0)+13),""),IF(M21=INDEX(choices!A:A,MATCH(M21,choices!A:A,0)+13), "
",""),IF(M21=INDEX(choices!A:A,MATCH(M21,choices!A:A,0)+14),INDEX(choices!D:D,MATCH(M21,choices!A:A,0)+14),""),IF(M21=INDEX(choices!A:A,MATCH(M21,choices!A:A,0)+14), "
",""),IF(M21=INDEX(choices!A:A,MATCH(M21,choices!A:A,0)+15),INDEX(choices!D:D,MATCH(M21,choices!A:A,0)+15),""),IF(M21=INDEX(choices!A:A,MATCH(M21,choices!A:A,0)+15), "
",""),IF(M21=INDEX(choices!A:A,MATCH(M21,choices!A:A,0)+16),INDEX(choices!D:D,MATCH(M21,choices!A:A,0)+16),""),IF(M21=INDEX(choices!A:A,MATCH(M21,choices!A:A,0)+16), "
",""),IF(M21=INDEX(choices!A:A,MATCH(M21,choices!A:A,0)+17),INDEX(choices!D:D,MATCH(M21,choices!A:A,0)+17),""),IF(M21=INDEX(choices!A:A,MATCH(M21,choices!A:A,0)+17), "
",""),IF(M21=INDEX(choices!A:A,MATCH(M21,choices!A:A,0)+18),INDEX(choices!D:D,MATCH(M21,choices!A:A,0)+18),""),IF(M21=INDEX(choices!A:A,MATCH(M21,choices!A:A,0)+18), "
",""),IF(M21=INDEX(choices!A:A,MATCH(M21,choices!A:A,0)+19),INDEX(choices!D:D,MATCH(M21,choices!A:A,0)+19),""),IF(M21=INDEX(choices!A:A,MATCH(M21,choices!A:A,0)+19), "
",""),IF(M21=INDEX(choices!A:A,MATCH(M21,choices!A:A,0)+20),INDEX(choices!D:D,MATCH(M21,choices!A:A,0)+20),""),IF(M21=INDEX(choices!A:A,MATCH(M21,choices!A:A,0)+20), "
",""))</f>
        <v xml:space="preserve">1. Yes
2. No
</v>
      </c>
      <c r="E21" s="25" t="s">
        <v>148</v>
      </c>
      <c r="F21" s="21"/>
      <c r="G21" s="14" t="str">
        <f>CONCATENATE(INDEX(choices!C:C,MATCH(M21,choices!A:A,0)),"
",IF(M21=INDEX(choices!A:A,MATCH(M21,choices!A:A,0)+1),INDEX(choices!C:C,MATCH(M21,choices!A:A,0)+1),""),IF(M21=INDEX(choices!A:A,MATCH(M21,choices!A:A,0)+1), "
",""),IF(M21=INDEX(choices!A:A,MATCH(M21,choices!A:A,0)+2),INDEX(choices!C:C,MATCH(M21,choices!A:A,0)+2),""),IF(M21=INDEX(choices!A:A,MATCH(M21,choices!A:A,0)+2), "
",""),IF(M21=INDEX(choices!A:A,MATCH(M21,choices!A:A,0)+3),INDEX(choices!C:C,MATCH(M21,choices!A:A,0)+3),""),IF(M21=INDEX(choices!A:A,MATCH(M21,choices!A:A,0)+3), "
",""),IF(M21=INDEX(choices!A:A,MATCH(M21,choices!A:A,0)+4),INDEX(choices!C:C,MATCH(M21,choices!A:A,0)+4),""),IF(M21=INDEX(choices!A:A,MATCH(M21,choices!A:A,0)+4), "
",""),IF(M21=INDEX(choices!A:A,MATCH(M21,choices!A:A,0)+5),INDEX(choices!C:C,MATCH(M21,choices!A:A,0)+5),""),IF(M21=INDEX(choices!A:A,MATCH(M21,choices!A:A,0)+5), "
",""),IF(M21=INDEX(choices!A:A,MATCH(M21,choices!A:A,0)+6),INDEX(choices!C:C,MATCH(M21,choices!A:A,0)+6),""),IF(M21=INDEX(choices!A:A,MATCH(M21,choices!A:A,0)+6), "
",""),IF(M21=INDEX(choices!A:A,MATCH(M21,choices!A:A,0)+7),INDEX(choices!C:C,MATCH(M21,choices!A:A,0)+7),""),IF(M21=INDEX(choices!A:A,MATCH(M21,choices!A:A,0)+7), "
",""),IF(M21=INDEX(choices!A:A,MATCH(M21,choices!A:A,0)+8),INDEX(choices!C:C,MATCH(M21,choices!A:A,0)+8),""),IF(M21=INDEX(choices!A:A,MATCH(M21,choices!A:A,0)+8), "
",""),IF(M21=INDEX(choices!A:A,MATCH(M21,choices!A:A,0)+9),INDEX(choices!C:C,MATCH(M21,choices!A:A,0)+9),""),IF(M21=INDEX(choices!A:A,MATCH(M21,choices!A:A,0)+9), "
",""),IF(M21=INDEX(choices!A:A,MATCH(M21,choices!A:A,0)+10),INDEX(choices!C:C,MATCH(M21,choices!A:A,0)+10),""),IF(M21=INDEX(choices!A:A,MATCH(M21,choices!A:A,0)+10), "
",""),IF(M21=INDEX(choices!A:A,MATCH(M21,choices!A:A,0)+11),INDEX(choices!C:C,MATCH(M21,choices!A:A,0)+11),""),IF(M21=INDEX(choices!A:A,MATCH(M21,choices!A:A,0)+11), "
",""),IF(M21=INDEX(choices!A:A,MATCH(M21,choices!A:A,0)+12),INDEX(choices!C:C,MATCH(M21,choices!A:A,0)+12),""),IF(M21=INDEX(choices!A:A,MATCH(M21,choices!A:A,0)+12), "
",""),IF(M21=INDEX(choices!A:A,MATCH(M21,choices!A:A,0)+13),INDEX(choices!C:C,MATCH(M21,choices!A:A,0)+13),""),IF(M21=INDEX(choices!A:A,MATCH(M21,choices!A:A,0)+13), "
",""),IF(M21=INDEX(choices!A:A,MATCH(M21,choices!A:A,0)+14),INDEX(choices!C:C,MATCH(M21,choices!A:A,0)+14),""),IF(M21=INDEX(choices!A:A,MATCH(M21,choices!A:A,0)+14), "
",""),IF(M21=INDEX(choices!A:A,MATCH(M21,choices!A:A,0)+15),INDEX(choices!C:C,MATCH(M21,choices!A:A,0)+15),""),IF(M21=INDEX(choices!A:A,MATCH(M21,choices!A:A,0)+15), "
",""),IF(M21=INDEX(choices!A:A,MATCH(M21,choices!A:A,0)+16),INDEX(choices!C:C,MATCH(M21,choices!A:A,0)+16),""),IF(M21=INDEX(choices!A:A,MATCH(M21,choices!A:A,0)+16), "
",""),IF(M21=INDEX(choices!A:A,MATCH(M21,choices!A:A,0)+17),INDEX(choices!C:C,MATCH(M21,choices!A:A,0)+17),""),IF(M21=INDEX(choices!A:A,MATCH(M21,choices!A:A,0)+17), "
",""),IF(M21=INDEX(choices!A:A,MATCH(M21,choices!A:A,0)+18),INDEX(choices!C:C,MATCH(M21,choices!A:A,0)+18),""),IF(M21=INDEX(choices!A:A,MATCH(M21,choices!A:A,0)+18), "
",""),IF(M21=INDEX(choices!A:A,MATCH(M21,choices!A:A,0)+19),INDEX(choices!C:C,MATCH(M21,choices!A:A,0)+19),""),IF(M21=INDEX(choices!A:A,MATCH(M21,choices!A:A,0)+19), "
",""),IF(M21=INDEX(choices!A:A,MATCH(M21,choices!A:A,0)+20),INDEX(choices!C:C,MATCH(M21,choices!A:A,0)+20),""),IF(M21=INDEX(choices!A:A,MATCH(M21,choices!A:A,0)+20), "
","")," ")</f>
        <v xml:space="preserve">1. نعم
2. لا
 </v>
      </c>
      <c r="H21" s="62" t="str">
        <f>CONCATENATE("If =1--&gt;Q",I27)</f>
        <v>If =1--&gt;Q2307</v>
      </c>
      <c r="I21" s="7">
        <f>I20+1</f>
        <v>2305</v>
      </c>
      <c r="J21" s="7"/>
      <c r="K21" s="7"/>
      <c r="L21" s="7" t="s">
        <v>22</v>
      </c>
      <c r="M21" s="7" t="s">
        <v>27</v>
      </c>
      <c r="N21" s="7" t="str">
        <f>CONCATENATE("q",I21)</f>
        <v>q2305</v>
      </c>
      <c r="O21" s="14" t="str">
        <f>CONCATENATE(I21, ". ", E21)</f>
        <v>2305. هل لا تزال والدتك على قيد الحياة؟</v>
      </c>
      <c r="P21" s="14" t="str">
        <f>CONCATENATE(I21, ". ", B21)</f>
        <v>2305. Is your mother still alive?</v>
      </c>
      <c r="Q21" s="21"/>
      <c r="R21" s="21"/>
      <c r="S21" s="21" t="b">
        <v>1</v>
      </c>
      <c r="T21" s="21"/>
      <c r="U21" s="7"/>
      <c r="V21" s="21"/>
      <c r="W21" s="7"/>
      <c r="X21" s="7"/>
      <c r="Y21" s="10" t="b">
        <v>1</v>
      </c>
    </row>
    <row r="22" spans="1:25" s="9" customFormat="1">
      <c r="B22" s="14"/>
      <c r="C22" s="21"/>
      <c r="D22" s="14"/>
      <c r="E22" s="25"/>
      <c r="F22" s="21"/>
      <c r="G22" s="14"/>
      <c r="H22" s="62"/>
      <c r="I22" s="7"/>
      <c r="J22" s="10" t="s">
        <v>43</v>
      </c>
      <c r="K22" s="7"/>
      <c r="L22" s="7"/>
      <c r="M22" s="7"/>
      <c r="N22" s="7"/>
      <c r="O22" s="14"/>
      <c r="P22" s="14"/>
      <c r="Q22" s="21"/>
      <c r="R22" s="21"/>
      <c r="S22" s="21"/>
      <c r="T22" s="21"/>
      <c r="U22" s="7"/>
      <c r="V22" s="21"/>
      <c r="W22" s="7"/>
      <c r="X22" s="7"/>
      <c r="Y22" s="10"/>
    </row>
    <row r="23" spans="1:25" s="9" customFormat="1">
      <c r="B23" s="14"/>
      <c r="C23" s="21"/>
      <c r="D23" s="27"/>
      <c r="E23" s="14"/>
      <c r="F23" s="21"/>
      <c r="H23" s="33"/>
      <c r="I23" s="7"/>
      <c r="J23" s="32" t="s">
        <v>44</v>
      </c>
      <c r="K23" s="7" t="str">
        <f>CONCATENATE("selected(data('",N21,"'),'2')")</f>
        <v>selected(data('q2305'),'2')</v>
      </c>
      <c r="L23" s="7"/>
      <c r="M23" s="7"/>
      <c r="N23" s="7"/>
      <c r="O23" s="14"/>
      <c r="P23" s="14"/>
      <c r="Q23" s="21"/>
      <c r="R23" s="21"/>
      <c r="S23" s="21"/>
      <c r="T23" s="21"/>
      <c r="U23" s="7"/>
      <c r="V23" s="21"/>
      <c r="W23" s="7"/>
      <c r="X23" s="7"/>
      <c r="Y23" s="7"/>
    </row>
    <row r="24" spans="1:25" s="9" customFormat="1" ht="176">
      <c r="A24" s="9" t="str">
        <f>CONCATENATE("q", $I24)</f>
        <v>q2306</v>
      </c>
      <c r="B24" s="14" t="s">
        <v>56</v>
      </c>
      <c r="C24" s="22" t="str">
        <f>CONCATENATE("Constraints: ", X24)</f>
        <v xml:space="preserve">Constraints: Year {1850-2020, 9998 if don't know}. The year she died cannot be before the year she was born. </v>
      </c>
      <c r="D24" s="28"/>
      <c r="E24" s="25" t="s">
        <v>149</v>
      </c>
      <c r="F24" s="22" t="str">
        <f>CONCATENATE("Constraints: ", W24)</f>
        <v xml:space="preserve">Constraints: العام {1850-2020؛ فى حالة "لا أعرف" سجل 9998}. سنة الوفاة لايمكن أن تسبق سنة الميلاد. </v>
      </c>
      <c r="H24" s="33"/>
      <c r="I24" s="7">
        <f>I21+1</f>
        <v>2306</v>
      </c>
      <c r="J24" s="32"/>
      <c r="K24" s="7"/>
      <c r="L24" s="30" t="s">
        <v>23</v>
      </c>
      <c r="N24" s="7" t="str">
        <f>CONCATENATE("q",I24)</f>
        <v>q2306</v>
      </c>
      <c r="O24" s="14" t="str">
        <f>CONCATENATE(I24, ". ", E24)</f>
        <v>2306. متى توفيت والدتك؟</v>
      </c>
      <c r="P24" s="14" t="str">
        <f>CONCATENATE(I24, ". ", B24)</f>
        <v>2306. When did your mother die?</v>
      </c>
      <c r="Q24" s="21" t="s">
        <v>159</v>
      </c>
      <c r="R24" s="21" t="s">
        <v>159</v>
      </c>
      <c r="S24" s="21" t="str">
        <f>CONCATENATE(K23)</f>
        <v>selected(data('q2305'),'2')</v>
      </c>
      <c r="T24" s="21"/>
      <c r="U24" s="7"/>
      <c r="V24" s="21" t="str">
        <f>CONCATENATE("selected(data('",N21,"'), '1') || (data('",N24,"')&gt;=1850 &amp;&amp; data('",N24,"')&lt;=2020 &amp;&amp; data('",N24,"')&gt;=data('",N20,"')) || data('",N24,"')==9998  || data('",N20,"')==9998 ")</f>
        <v xml:space="preserve">selected(data('q2305'), '1') || (data('q2306')&gt;=1850 &amp;&amp; data('q2306')&lt;=2020 &amp;&amp; data('q2306')&gt;=data('q2304')) || data('q2306')==9998  || data('q2304')==9998 </v>
      </c>
      <c r="W24" s="21" t="s">
        <v>160</v>
      </c>
      <c r="X24" s="21" t="s">
        <v>161</v>
      </c>
      <c r="Y24" s="10" t="b">
        <v>1</v>
      </c>
    </row>
    <row r="25" spans="1:25" s="9" customFormat="1">
      <c r="B25" s="14"/>
      <c r="C25" s="21"/>
      <c r="D25" s="27"/>
      <c r="E25" s="14"/>
      <c r="F25" s="21"/>
      <c r="H25" s="29"/>
      <c r="I25" s="7"/>
      <c r="J25" s="32" t="s">
        <v>57</v>
      </c>
      <c r="K25" s="7"/>
      <c r="L25" s="7"/>
      <c r="M25" s="7"/>
      <c r="N25" s="7"/>
      <c r="O25" s="14"/>
      <c r="P25" s="14"/>
      <c r="Q25" s="21"/>
      <c r="R25" s="21"/>
      <c r="S25" s="21"/>
      <c r="T25" s="21"/>
      <c r="U25" s="7"/>
      <c r="V25" s="7"/>
      <c r="W25" s="7"/>
      <c r="X25" s="7"/>
      <c r="Y25" s="7"/>
    </row>
    <row r="26" spans="1:25" customFormat="1">
      <c r="B26" s="81"/>
      <c r="C26" s="81"/>
      <c r="E26" s="81"/>
      <c r="F26" s="81"/>
      <c r="H26" s="92"/>
      <c r="J26" s="93" t="s">
        <v>44</v>
      </c>
      <c r="K26" t="str">
        <f>CONCATENATE("selected(data('",N21,"'),'1')")</f>
        <v>selected(data('q2305'),'1')</v>
      </c>
      <c r="O26" s="81"/>
      <c r="P26" s="81"/>
      <c r="Q26" s="81"/>
      <c r="R26" s="81"/>
      <c r="S26" s="81"/>
    </row>
    <row r="27" spans="1:25" customFormat="1" ht="40" customHeight="1">
      <c r="A27" t="str">
        <f>CONCATENATE("q", $I27)</f>
        <v>q2307</v>
      </c>
      <c r="B27" s="81" t="s">
        <v>189</v>
      </c>
      <c r="C27" s="81"/>
      <c r="D27" s="81" t="str">
        <f>CONCATENATE(INDEX(choices!D:D,MATCH(M27,choices!A:A,0)),"
",IF(M27=INDEX(choices!A:A,MATCH(M27,choices!A:A,0)+1),INDEX(choices!D:D,MATCH(M27,choices!A:A,0)+1),""),IF(M27=INDEX(choices!A:A,MATCH(M27,choices!A:A,0)+1), "
",""),IF(M27=INDEX(choices!A:A,MATCH(M27,choices!A:A,0)+2),INDEX(choices!D:D,MATCH(M27,choices!A:A,0)+2),""),IF(M27=INDEX(choices!A:A,MATCH(M27,choices!A:A,0)+2), "
",""),IF(M27=INDEX(choices!A:A,MATCH(M27,choices!A:A,0)+3),INDEX(choices!D:D,MATCH(M27,choices!A:A,0)+3),""),IF(M27=INDEX(choices!A:A,MATCH(M27,choices!A:A,0)+3), "
",""),IF(M27=INDEX(choices!A:A,MATCH(M27,choices!A:A,0)+4),INDEX(choices!D:D,MATCH(M27,choices!A:A,0)+4),""),IF(M27=INDEX(choices!A:A,MATCH(M27,choices!A:A,0)+4), "
",""),IF(M27=INDEX(choices!A:A,MATCH(M27,choices!A:A,0)+5),INDEX(choices!D:D,MATCH(M27,choices!A:A,0)+5),""),IF(M27=INDEX(choices!A:A,MATCH(M27,choices!A:A,0)+5), "
",""),IF(M27=INDEX(choices!A:A,MATCH(M27,choices!A:A,0)+6),INDEX(choices!D:D,MATCH(M27,choices!A:A,0)+6),""),IF(M27=INDEX(choices!A:A,MATCH(M27,choices!A:A,0)+6), "
",""),IF(M27=INDEX(choices!A:A,MATCH(M27,choices!A:A,0)+7),INDEX(choices!D:D,MATCH(M27,choices!A:A,0)+7),""),IF(M27=INDEX(choices!A:A,MATCH(M27,choices!A:A,0)+7), "
",""),IF(M27=INDEX(choices!A:A,MATCH(M27,choices!A:A,0)+8),INDEX(choices!D:D,MATCH(M27,choices!A:A,0)+8),""),IF(M27=INDEX(choices!A:A,MATCH(M27,choices!A:A,0)+8), "
",""),IF(M27=INDEX(choices!A:A,MATCH(M27,choices!A:A,0)+9),INDEX(choices!D:D,MATCH(M27,choices!A:A,0)+9),""),IF(M27=INDEX(choices!A:A,MATCH(M27,choices!A:A,0)+9), "
",""),IF(M27=INDEX(choices!A:A,MATCH(M27,choices!A:A,0)+10),INDEX(choices!D:D,MATCH(M27,choices!A:A,0)+10),""),IF(M27=INDEX(choices!A:A,MATCH(M27,choices!A:A,0)+10), "
",""),IF(M27=INDEX(choices!A:A,MATCH(M27,choices!A:A,0)+11),INDEX(choices!D:D,MATCH(M27,choices!A:A,0)+11),""),IF(M27=INDEX(choices!A:A,MATCH(M27,choices!A:A,0)+11), "
",""),IF(M27=INDEX(choices!A:A,MATCH(M27,choices!A:A,0)+12),INDEX(choices!D:D,MATCH(M27,choices!A:A,0)+12),""),IF(M27=INDEX(choices!A:A,MATCH(M27,choices!A:A,0)+12), "
",""),IF(M27=INDEX(choices!A:A,MATCH(M27,choices!A:A,0)+13),INDEX(choices!D:D,MATCH(M27,choices!A:A,0)+13),""),IF(M27=INDEX(choices!A:A,MATCH(M27,choices!A:A,0)+13), "
",""),IF(M27=INDEX(choices!A:A,MATCH(M27,choices!A:A,0)+14),INDEX(choices!D:D,MATCH(M27,choices!A:A,0)+14),""),IF(M27=INDEX(choices!A:A,MATCH(M27,choices!A:A,0)+14), "
",""),IF(M27=INDEX(choices!A:A,MATCH(M27,choices!A:A,0)+15),INDEX(choices!D:D,MATCH(M27,choices!A:A,0)+15),""),IF(M27=INDEX(choices!A:A,MATCH(M27,choices!A:A,0)+15), "
",""),IF(M27=INDEX(choices!A:A,MATCH(M27,choices!A:A,0)+16),INDEX(choices!D:D,MATCH(M27,choices!A:A,0)+16),""),IF(M27=INDEX(choices!A:A,MATCH(M27,choices!A:A,0)+16), "
",""),IF(M27=INDEX(choices!A:A,MATCH(M27,choices!A:A,0)+17),INDEX(choices!D:D,MATCH(M27,choices!A:A,0)+17),""),IF(M27=INDEX(choices!A:A,MATCH(M27,choices!A:A,0)+17), "
",""),IF(M27=INDEX(choices!A:A,MATCH(M27,choices!A:A,0)+18),INDEX(choices!D:D,MATCH(M27,choices!A:A,0)+18),""),IF(M27=INDEX(choices!A:A,MATCH(M27,choices!A:A,0)+18), "
",""),IF(M27=INDEX(choices!A:A,MATCH(M27,choices!A:A,0)+19),INDEX(choices!D:D,MATCH(M27,choices!A:A,0)+19),""),IF(M27=INDEX(choices!A:A,MATCH(M27,choices!A:A,0)+19), "
",""),IF(M27=INDEX(choices!A:A,MATCH(M27,choices!A:A,0)+20),INDEX(choices!D:D,MATCH(M27,choices!A:A,0)+20),""),IF(M27=INDEX(choices!A:A,MATCH(M27,choices!A:A,0)+20), "
",""))</f>
        <v xml:space="preserve">1. In Jordan
2. In Syria
3. In the Gulf
4. In Arab countries not in the Gulf
5. In Europe
6. Other
98. Don't know
</v>
      </c>
      <c r="E27" s="81" t="s">
        <v>190</v>
      </c>
      <c r="F27" s="81"/>
      <c r="G27" s="81" t="str">
        <f>CONCATENATE(INDEX(choices!C:C,MATCH(M27,choices!A:A,0)),"
",IF(M27=INDEX(choices!A:A,MATCH(M27,choices!A:A,0)+1),INDEX(choices!C:C,MATCH(M27,choices!A:A,0)+1),""),IF(M27=INDEX(choices!A:A,MATCH(M27,choices!A:A,0)+1), "
",""),IF(M27=INDEX(choices!A:A,MATCH(M27,choices!A:A,0)+2),INDEX(choices!C:C,MATCH(M27,choices!A:A,0)+2),""),IF(M27=INDEX(choices!A:A,MATCH(M27,choices!A:A,0)+2), "
",""),IF(M27=INDEX(choices!A:A,MATCH(M27,choices!A:A,0)+3),INDEX(choices!C:C,MATCH(M27,choices!A:A,0)+3),""),IF(M27=INDEX(choices!A:A,MATCH(M27,choices!A:A,0)+3), "
",""),IF(M27=INDEX(choices!A:A,MATCH(M27,choices!A:A,0)+4),INDEX(choices!C:C,MATCH(M27,choices!A:A,0)+4),""),IF(M27=INDEX(choices!A:A,MATCH(M27,choices!A:A,0)+4), "
",""),IF(M27=INDEX(choices!A:A,MATCH(M27,choices!A:A,0)+5),INDEX(choices!C:C,MATCH(M27,choices!A:A,0)+5),""),IF(M27=INDEX(choices!A:A,MATCH(M27,choices!A:A,0)+5), "
",""),IF(M27=INDEX(choices!A:A,MATCH(M27,choices!A:A,0)+6),INDEX(choices!C:C,MATCH(M27,choices!A:A,0)+6),""),IF(M27=INDEX(choices!A:A,MATCH(M27,choices!A:A,0)+6), "
",""),IF(M27=INDEX(choices!A:A,MATCH(M27,choices!A:A,0)+7),INDEX(choices!C:C,MATCH(M27,choices!A:A,0)+7),""),IF(M27=INDEX(choices!A:A,MATCH(M27,choices!A:A,0)+7), "
",""),IF(M27=INDEX(choices!A:A,MATCH(M27,choices!A:A,0)+8),INDEX(choices!C:C,MATCH(M27,choices!A:A,0)+8),""),IF(M27=INDEX(choices!A:A,MATCH(M27,choices!A:A,0)+8), "
",""),IF(M27=INDEX(choices!A:A,MATCH(M27,choices!A:A,0)+9),INDEX(choices!C:C,MATCH(M27,choices!A:A,0)+9),""),IF(M27=INDEX(choices!A:A,MATCH(M27,choices!A:A,0)+9), "
",""),IF(M27=INDEX(choices!A:A,MATCH(M27,choices!A:A,0)+10),INDEX(choices!C:C,MATCH(M27,choices!A:A,0)+10),""),IF(M27=INDEX(choices!A:A,MATCH(M27,choices!A:A,0)+10), "
",""),IF(M27=INDEX(choices!A:A,MATCH(M27,choices!A:A,0)+11),INDEX(choices!C:C,MATCH(M27,choices!A:A,0)+11),""),IF(M27=INDEX(choices!A:A,MATCH(M27,choices!A:A,0)+11), "
",""),IF(M27=INDEX(choices!A:A,MATCH(M27,choices!A:A,0)+12),INDEX(choices!C:C,MATCH(M27,choices!A:A,0)+12),""),IF(M27=INDEX(choices!A:A,MATCH(M27,choices!A:A,0)+12), "
",""),IF(M27=INDEX(choices!A:A,MATCH(M27,choices!A:A,0)+13),INDEX(choices!C:C,MATCH(M27,choices!A:A,0)+13),""),IF(M27=INDEX(choices!A:A,MATCH(M27,choices!A:A,0)+13), "
",""),IF(M27=INDEX(choices!A:A,MATCH(M27,choices!A:A,0)+14),INDEX(choices!C:C,MATCH(M27,choices!A:A,0)+14),""),IF(M27=INDEX(choices!A:A,MATCH(M27,choices!A:A,0)+14), "
",""),IF(M27=INDEX(choices!A:A,MATCH(M27,choices!A:A,0)+15),INDEX(choices!C:C,MATCH(M27,choices!A:A,0)+15),""),IF(M27=INDEX(choices!A:A,MATCH(M27,choices!A:A,0)+15), "
",""),IF(M27=INDEX(choices!A:A,MATCH(M27,choices!A:A,0)+16),INDEX(choices!C:C,MATCH(M27,choices!A:A,0)+16),""),IF(M27=INDEX(choices!A:A,MATCH(M27,choices!A:A,0)+16), "
",""),IF(M27=INDEX(choices!A:A,MATCH(M27,choices!A:A,0)+17),INDEX(choices!C:C,MATCH(M27,choices!A:A,0)+17),""),IF(M27=INDEX(choices!A:A,MATCH(M27,choices!A:A,0)+17), "
",""),IF(M27=INDEX(choices!A:A,MATCH(M27,choices!A:A,0)+18),INDEX(choices!C:C,MATCH(M27,choices!A:A,0)+18),""),IF(M27=INDEX(choices!A:A,MATCH(M27,choices!A:A,0)+18), "
",""),IF(M27=INDEX(choices!A:A,MATCH(M27,choices!A:A,0)+19),INDEX(choices!C:C,MATCH(M27,choices!A:A,0)+19),""),IF(M27=INDEX(choices!A:A,MATCH(M27,choices!A:A,0)+19), "
",""),IF(M27=INDEX(choices!A:A,MATCH(M27,choices!A:A,0)+20),INDEX(choices!C:C,MATCH(M27,choices!A:A,0)+20),""),IF(M27=INDEX(choices!A:A,MATCH(M27,choices!A:A,0)+20), "
","")," ")</f>
        <v xml:space="preserve">1. في الأردن
2. في سوريا
3. في الخليج
4. في الدول العربية وليس في الخليج
5. في أوروبا
6. أخرى
98.   لا أعرف
 </v>
      </c>
      <c r="H27" s="94"/>
      <c r="I27">
        <f>I24+1</f>
        <v>2307</v>
      </c>
      <c r="L27" t="s">
        <v>22</v>
      </c>
      <c r="M27" t="s">
        <v>170</v>
      </c>
      <c r="N27" t="str">
        <f>CONCATENATE("q",I27)</f>
        <v>q2307</v>
      </c>
      <c r="O27" s="81" t="str">
        <f>CONCATENATE(I27, ". ", E27)</f>
        <v>2307. أين هي والدتك؟</v>
      </c>
      <c r="P27" s="81" t="str">
        <f>CONCATENATE(I27, ". ", B27)</f>
        <v>2307. Where is your mother?</v>
      </c>
      <c r="Q27" s="81"/>
      <c r="R27" s="81"/>
      <c r="S27" s="81" t="b">
        <v>1</v>
      </c>
      <c r="V27" s="81"/>
      <c r="Y27" t="b">
        <v>1</v>
      </c>
    </row>
    <row r="28" spans="1:25" customFormat="1">
      <c r="B28" s="81"/>
      <c r="C28" s="81"/>
      <c r="E28" s="81"/>
      <c r="F28" s="81"/>
      <c r="H28" s="92"/>
      <c r="J28" s="93" t="s">
        <v>79</v>
      </c>
      <c r="O28" s="81"/>
      <c r="P28" s="81"/>
      <c r="Q28" s="81"/>
      <c r="R28" s="81"/>
      <c r="S28" s="81"/>
    </row>
    <row r="29" spans="1:25" s="9" customFormat="1" ht="320">
      <c r="A29" s="9" t="str">
        <f>CONCATENATE("q", $I29)</f>
        <v>q2308</v>
      </c>
      <c r="B29" s="14" t="s">
        <v>59</v>
      </c>
      <c r="C29" s="21"/>
      <c r="D29" s="14" t="str">
        <f>CONCATENATE(INDEX(choices!D:D,MATCH(M29,choices!A:A,0)),"
",IF(M29=INDEX(choices!A:A,MATCH(M29,choices!A:A,0)+1),INDEX(choices!D:D,MATCH(M29,choices!A:A,0)+1),""),IF(M29=INDEX(choices!A:A,MATCH(M29,choices!A:A,0)+1), "
",""),IF(M29=INDEX(choices!A:A,MATCH(M29,choices!A:A,0)+2),INDEX(choices!D:D,MATCH(M29,choices!A:A,0)+2),""),IF(M29=INDEX(choices!A:A,MATCH(M29,choices!A:A,0)+2), "
",""),IF(M29=INDEX(choices!A:A,MATCH(M29,choices!A:A,0)+3),INDEX(choices!D:D,MATCH(M29,choices!A:A,0)+3),""),IF(M29=INDEX(choices!A:A,MATCH(M29,choices!A:A,0)+3), "
",""),IF(M29=INDEX(choices!A:A,MATCH(M29,choices!A:A,0)+4),INDEX(choices!D:D,MATCH(M29,choices!A:A,0)+4),""),IF(M29=INDEX(choices!A:A,MATCH(M29,choices!A:A,0)+4), "
",""),IF(M29=INDEX(choices!A:A,MATCH(M29,choices!A:A,0)+5),INDEX(choices!D:D,MATCH(M29,choices!A:A,0)+5),""),IF(M29=INDEX(choices!A:A,MATCH(M29,choices!A:A,0)+5), "
",""),IF(M29=INDEX(choices!A:A,MATCH(M29,choices!A:A,0)+6),INDEX(choices!D:D,MATCH(M29,choices!A:A,0)+6),""),IF(M29=INDEX(choices!A:A,MATCH(M29,choices!A:A,0)+6), "
",""),IF(M29=INDEX(choices!A:A,MATCH(M29,choices!A:A,0)+7),INDEX(choices!D:D,MATCH(M29,choices!A:A,0)+7),""),IF(M29=INDEX(choices!A:A,MATCH(M29,choices!A:A,0)+7), "
",""),IF(M29=INDEX(choices!A:A,MATCH(M29,choices!A:A,0)+8),INDEX(choices!D:D,MATCH(M29,choices!A:A,0)+8),""),IF(M29=INDEX(choices!A:A,MATCH(M29,choices!A:A,0)+8), "
",""),IF(M29=INDEX(choices!A:A,MATCH(M29,choices!A:A,0)+9),INDEX(choices!D:D,MATCH(M29,choices!A:A,0)+9),""),IF(M29=INDEX(choices!A:A,MATCH(M29,choices!A:A,0)+9), "
",""),IF(M29=INDEX(choices!A:A,MATCH(M29,choices!A:A,0)+10),INDEX(choices!D:D,MATCH(M29,choices!A:A,0)+10),""),IF(M29=INDEX(choices!A:A,MATCH(M29,choices!A:A,0)+10), "
",""),IF(M29=INDEX(choices!A:A,MATCH(M29,choices!A:A,0)+11),INDEX(choices!D:D,MATCH(M29,choices!A:A,0)+11),""),IF(M29=INDEX(choices!A:A,MATCH(M29,choices!A:A,0)+11), "
",""),IF(M29=INDEX(choices!A:A,MATCH(M29,choices!A:A,0)+12),INDEX(choices!D:D,MATCH(M29,choices!A:A,0)+12),""),IF(M29=INDEX(choices!A:A,MATCH(M29,choices!A:A,0)+12), "
",""),IF(M29=INDEX(choices!A:A,MATCH(M29,choices!A:A,0)+13),INDEX(choices!D:D,MATCH(M29,choices!A:A,0)+13),""),IF(M29=INDEX(choices!A:A,MATCH(M29,choices!A:A,0)+13), "
",""),IF(M29=INDEX(choices!A:A,MATCH(M29,choices!A:A,0)+14),INDEX(choices!D:D,MATCH(M29,choices!A:A,0)+14),""),IF(M29=INDEX(choices!A:A,MATCH(M29,choices!A:A,0)+14), "
",""),IF(M29=INDEX(choices!A:A,MATCH(M29,choices!A:A,0)+15),INDEX(choices!D:D,MATCH(M29,choices!A:A,0)+15),""),IF(M29=INDEX(choices!A:A,MATCH(M29,choices!A:A,0)+15), "
",""),IF(M29=INDEX(choices!A:A,MATCH(M29,choices!A:A,0)+16),INDEX(choices!D:D,MATCH(M29,choices!A:A,0)+16),""),IF(M29=INDEX(choices!A:A,MATCH(M29,choices!A:A,0)+16), "
",""),IF(M29=INDEX(choices!A:A,MATCH(M29,choices!A:A,0)+17),INDEX(choices!D:D,MATCH(M29,choices!A:A,0)+17),""),IF(M29=INDEX(choices!A:A,MATCH(M29,choices!A:A,0)+17), "
",""),IF(M29=INDEX(choices!A:A,MATCH(M29,choices!A:A,0)+18),INDEX(choices!D:D,MATCH(M29,choices!A:A,0)+18),""),IF(M29=INDEX(choices!A:A,MATCH(M29,choices!A:A,0)+18), "
",""),IF(M29=INDEX(choices!A:A,MATCH(M29,choices!A:A,0)+19),INDEX(choices!D:D,MATCH(M29,choices!A:A,0)+19),""),IF(M29=INDEX(choices!A:A,MATCH(M29,choices!A:A,0)+19), "
",""),IF(M29=INDEX(choices!A:A,MATCH(M29,choices!A:A,0)+20),INDEX(choices!D:D,MATCH(M29,choices!A:A,0)+20),""),IF(M29=INDEX(choices!A:A,MATCH(M29,choices!A:A,0)+20), "
",""))</f>
        <v xml:space="preserve">1. Illiterate
2. Read and Write
3. Primary 
4. Preparatory 
5. Basic                          
6. Vocational edu. 
7. Secondary 
8. Intermediate diploma
9. BA
10. Post.graduate Diploma
11. MA
12. PhD
</v>
      </c>
      <c r="E29" s="25" t="s">
        <v>108</v>
      </c>
      <c r="F29" s="21"/>
      <c r="G29" s="14" t="str">
        <f>CONCATENATE(INDEX(choices!C:C,MATCH(M29,choices!A:A,0)),"
",IF(M29=INDEX(choices!A:A,MATCH(M29,choices!A:A,0)+1),INDEX(choices!C:C,MATCH(M29,choices!A:A,0)+1),""),IF(M29=INDEX(choices!A:A,MATCH(M29,choices!A:A,0)+1), "
",""),IF(M29=INDEX(choices!A:A,MATCH(M29,choices!A:A,0)+2),INDEX(choices!C:C,MATCH(M29,choices!A:A,0)+2),""),IF(M29=INDEX(choices!A:A,MATCH(M29,choices!A:A,0)+2), "
",""),IF(M29=INDEX(choices!A:A,MATCH(M29,choices!A:A,0)+3),INDEX(choices!C:C,MATCH(M29,choices!A:A,0)+3),""),IF(M29=INDEX(choices!A:A,MATCH(M29,choices!A:A,0)+3), "
",""),IF(M29=INDEX(choices!A:A,MATCH(M29,choices!A:A,0)+4),INDEX(choices!C:C,MATCH(M29,choices!A:A,0)+4),""),IF(M29=INDEX(choices!A:A,MATCH(M29,choices!A:A,0)+4), "
",""),IF(M29=INDEX(choices!A:A,MATCH(M29,choices!A:A,0)+5),INDEX(choices!C:C,MATCH(M29,choices!A:A,0)+5),""),IF(M29=INDEX(choices!A:A,MATCH(M29,choices!A:A,0)+5), "
",""),IF(M29=INDEX(choices!A:A,MATCH(M29,choices!A:A,0)+6),INDEX(choices!C:C,MATCH(M29,choices!A:A,0)+6),""),IF(M29=INDEX(choices!A:A,MATCH(M29,choices!A:A,0)+6), "
",""),IF(M29=INDEX(choices!A:A,MATCH(M29,choices!A:A,0)+7),INDEX(choices!C:C,MATCH(M29,choices!A:A,0)+7),""),IF(M29=INDEX(choices!A:A,MATCH(M29,choices!A:A,0)+7), "
",""),IF(M29=INDEX(choices!A:A,MATCH(M29,choices!A:A,0)+8),INDEX(choices!C:C,MATCH(M29,choices!A:A,0)+8),""),IF(M29=INDEX(choices!A:A,MATCH(M29,choices!A:A,0)+8), "
",""),IF(M29=INDEX(choices!A:A,MATCH(M29,choices!A:A,0)+9),INDEX(choices!C:C,MATCH(M29,choices!A:A,0)+9),""),IF(M29=INDEX(choices!A:A,MATCH(M29,choices!A:A,0)+9), "
",""),IF(M29=INDEX(choices!A:A,MATCH(M29,choices!A:A,0)+10),INDEX(choices!C:C,MATCH(M29,choices!A:A,0)+10),""),IF(M29=INDEX(choices!A:A,MATCH(M29,choices!A:A,0)+10), "
",""),IF(M29=INDEX(choices!A:A,MATCH(M29,choices!A:A,0)+11),INDEX(choices!C:C,MATCH(M29,choices!A:A,0)+11),""),IF(M29=INDEX(choices!A:A,MATCH(M29,choices!A:A,0)+11), "
",""),IF(M29=INDEX(choices!A:A,MATCH(M29,choices!A:A,0)+12),INDEX(choices!C:C,MATCH(M29,choices!A:A,0)+12),""),IF(M29=INDEX(choices!A:A,MATCH(M29,choices!A:A,0)+12), "
",""),IF(M29=INDEX(choices!A:A,MATCH(M29,choices!A:A,0)+13),INDEX(choices!C:C,MATCH(M29,choices!A:A,0)+13),""),IF(M29=INDEX(choices!A:A,MATCH(M29,choices!A:A,0)+13), "
",""),IF(M29=INDEX(choices!A:A,MATCH(M29,choices!A:A,0)+14),INDEX(choices!C:C,MATCH(M29,choices!A:A,0)+14),""),IF(M29=INDEX(choices!A:A,MATCH(M29,choices!A:A,0)+14), "
",""),IF(M29=INDEX(choices!A:A,MATCH(M29,choices!A:A,0)+15),INDEX(choices!C:C,MATCH(M29,choices!A:A,0)+15),""),IF(M29=INDEX(choices!A:A,MATCH(M29,choices!A:A,0)+15), "
",""),IF(M29=INDEX(choices!A:A,MATCH(M29,choices!A:A,0)+16),INDEX(choices!C:C,MATCH(M29,choices!A:A,0)+16),""),IF(M29=INDEX(choices!A:A,MATCH(M29,choices!A:A,0)+16), "
",""),IF(M29=INDEX(choices!A:A,MATCH(M29,choices!A:A,0)+17),INDEX(choices!C:C,MATCH(M29,choices!A:A,0)+17),""),IF(M29=INDEX(choices!A:A,MATCH(M29,choices!A:A,0)+17), "
",""),IF(M29=INDEX(choices!A:A,MATCH(M29,choices!A:A,0)+18),INDEX(choices!C:C,MATCH(M29,choices!A:A,0)+18),""),IF(M29=INDEX(choices!A:A,MATCH(M29,choices!A:A,0)+18), "
",""),IF(M29=INDEX(choices!A:A,MATCH(M29,choices!A:A,0)+19),INDEX(choices!C:C,MATCH(M29,choices!A:A,0)+19),""),IF(M29=INDEX(choices!A:A,MATCH(M29,choices!A:A,0)+19), "
",""),IF(M29=INDEX(choices!A:A,MATCH(M29,choices!A:A,0)+20),INDEX(choices!C:C,MATCH(M29,choices!A:A,0)+20),""),IF(M29=INDEX(choices!A:A,MATCH(M29,choices!A:A,0)+20), "
","")," ")</f>
        <v xml:space="preserve">1.         أمية
2.   تقرأ و تكتب 
3.         إبتدائي
4.         إعدادي
5.         أساسي 
6.         التلمذة المهنية 
7.          ثانوي
8.         دبلوم متوسط
9.         بكالوريوس
10.        دبلوم دراسات عليا
11.        ماجستير
12.        دكتوراه
 </v>
      </c>
      <c r="H29" s="29"/>
      <c r="I29" s="7">
        <f>I27+1</f>
        <v>2308</v>
      </c>
      <c r="J29" s="7"/>
      <c r="K29" s="7"/>
      <c r="L29" s="7" t="s">
        <v>22</v>
      </c>
      <c r="M29" s="7" t="s">
        <v>58</v>
      </c>
      <c r="N29" s="7" t="str">
        <f>CONCATENATE("q",I29)</f>
        <v>q2308</v>
      </c>
      <c r="O29" s="14" t="str">
        <f>CONCATENATE(I29, ". ", E29)</f>
        <v>2308. ما هو أعلى مستوى تعليمي أكملته الأم بنجاح؟</v>
      </c>
      <c r="P29" s="14" t="str">
        <f>CONCATENATE(I29, ". ", B29)</f>
        <v xml:space="preserve">2308. What is your mother’s highest educational certificate? </v>
      </c>
      <c r="Q29" s="21"/>
      <c r="R29" s="21"/>
      <c r="S29" s="21" t="b">
        <v>1</v>
      </c>
      <c r="T29" s="21"/>
      <c r="U29" s="7"/>
      <c r="V29" s="7"/>
      <c r="W29" s="7"/>
      <c r="X29" s="7"/>
      <c r="Y29" s="10" t="b">
        <v>1</v>
      </c>
    </row>
    <row r="30" spans="1:25" s="9" customFormat="1" ht="320">
      <c r="A30" s="9" t="str">
        <f>CONCATENATE("q", $I30)</f>
        <v>q2309</v>
      </c>
      <c r="B30" s="14" t="s">
        <v>152</v>
      </c>
      <c r="C30" s="22" t="str">
        <f>CONCATENATE("Hints: ",R30, )</f>
        <v>Hints: **If mother died before individual reached 15, s/he should be asked about mother's last work, if individual is under 15, ask about current mother's status</v>
      </c>
      <c r="D30" s="14" t="str">
        <f>CONCATENATE(INDEX(choices!D:D,MATCH(M30,choices!A:A,0)),"
",IF(M30=INDEX(choices!A:A,MATCH(M30,choices!A:A,0)+1),INDEX(choices!D:D,MATCH(M30,choices!A:A,0)+1),""),IF(M30=INDEX(choices!A:A,MATCH(M30,choices!A:A,0)+1), "
",""),IF(M30=INDEX(choices!A:A,MATCH(M30,choices!A:A,0)+2),INDEX(choices!D:D,MATCH(M30,choices!A:A,0)+2),""),IF(M30=INDEX(choices!A:A,MATCH(M30,choices!A:A,0)+2), "
",""),IF(M30=INDEX(choices!A:A,MATCH(M30,choices!A:A,0)+3),INDEX(choices!D:D,MATCH(M30,choices!A:A,0)+3),""),IF(M30=INDEX(choices!A:A,MATCH(M30,choices!A:A,0)+3), "
",""),IF(M30=INDEX(choices!A:A,MATCH(M30,choices!A:A,0)+4),INDEX(choices!D:D,MATCH(M30,choices!A:A,0)+4),""),IF(M30=INDEX(choices!A:A,MATCH(M30,choices!A:A,0)+4), "
",""),IF(M30=INDEX(choices!A:A,MATCH(M30,choices!A:A,0)+5),INDEX(choices!D:D,MATCH(M30,choices!A:A,0)+5),""),IF(M30=INDEX(choices!A:A,MATCH(M30,choices!A:A,0)+5), "
",""),IF(M30=INDEX(choices!A:A,MATCH(M30,choices!A:A,0)+6),INDEX(choices!D:D,MATCH(M30,choices!A:A,0)+6),""),IF(M30=INDEX(choices!A:A,MATCH(M30,choices!A:A,0)+6), "
",""),IF(M30=INDEX(choices!A:A,MATCH(M30,choices!A:A,0)+7),INDEX(choices!D:D,MATCH(M30,choices!A:A,0)+7),""),IF(M30=INDEX(choices!A:A,MATCH(M30,choices!A:A,0)+7), "
",""),IF(M30=INDEX(choices!A:A,MATCH(M30,choices!A:A,0)+8),INDEX(choices!D:D,MATCH(M30,choices!A:A,0)+8),""),IF(M30=INDEX(choices!A:A,MATCH(M30,choices!A:A,0)+8), "
",""),IF(M30=INDEX(choices!A:A,MATCH(M30,choices!A:A,0)+9),INDEX(choices!D:D,MATCH(M30,choices!A:A,0)+9),""),IF(M30=INDEX(choices!A:A,MATCH(M30,choices!A:A,0)+9), "
",""),IF(M30=INDEX(choices!A:A,MATCH(M30,choices!A:A,0)+10),INDEX(choices!D:D,MATCH(M30,choices!A:A,0)+10),""),IF(M30=INDEX(choices!A:A,MATCH(M30,choices!A:A,0)+10), "
",""),IF(M30=INDEX(choices!A:A,MATCH(M30,choices!A:A,0)+11),INDEX(choices!D:D,MATCH(M30,choices!A:A,0)+11),""),IF(M30=INDEX(choices!A:A,MATCH(M30,choices!A:A,0)+11), "
",""),IF(M30=INDEX(choices!A:A,MATCH(M30,choices!A:A,0)+12),INDEX(choices!D:D,MATCH(M30,choices!A:A,0)+12),""),IF(M30=INDEX(choices!A:A,MATCH(M30,choices!A:A,0)+12), "
",""),IF(M30=INDEX(choices!A:A,MATCH(M30,choices!A:A,0)+13),INDEX(choices!D:D,MATCH(M30,choices!A:A,0)+13),""),IF(M30=INDEX(choices!A:A,MATCH(M30,choices!A:A,0)+13), "
",""),IF(M30=INDEX(choices!A:A,MATCH(M30,choices!A:A,0)+14),INDEX(choices!D:D,MATCH(M30,choices!A:A,0)+14),""),IF(M30=INDEX(choices!A:A,MATCH(M30,choices!A:A,0)+14), "
",""),IF(M30=INDEX(choices!A:A,MATCH(M30,choices!A:A,0)+15),INDEX(choices!D:D,MATCH(M30,choices!A:A,0)+15),""),IF(M30=INDEX(choices!A:A,MATCH(M30,choices!A:A,0)+15), "
",""),IF(M30=INDEX(choices!A:A,MATCH(M30,choices!A:A,0)+16),INDEX(choices!D:D,MATCH(M30,choices!A:A,0)+16),""),IF(M30=INDEX(choices!A:A,MATCH(M30,choices!A:A,0)+16), "
",""),IF(M30=INDEX(choices!A:A,MATCH(M30,choices!A:A,0)+17),INDEX(choices!D:D,MATCH(M30,choices!A:A,0)+17),""),IF(M30=INDEX(choices!A:A,MATCH(M30,choices!A:A,0)+17), "
",""),IF(M30=INDEX(choices!A:A,MATCH(M30,choices!A:A,0)+18),INDEX(choices!D:D,MATCH(M30,choices!A:A,0)+18),""),IF(M30=INDEX(choices!A:A,MATCH(M30,choices!A:A,0)+18), "
",""),IF(M30=INDEX(choices!A:A,MATCH(M30,choices!A:A,0)+19),INDEX(choices!D:D,MATCH(M30,choices!A:A,0)+19),""),IF(M30=INDEX(choices!A:A,MATCH(M30,choices!A:A,0)+19), "
",""),IF(M30=INDEX(choices!A:A,MATCH(M30,choices!A:A,0)+20),INDEX(choices!D:D,MATCH(M30,choices!A:A,0)+20),""),IF(M30=INDEX(choices!A:A,MATCH(M30,choices!A:A,0)+20), "
",""))</f>
        <v xml:space="preserve">1. Government wage worker
2. Private sector regular wage worker
3. Private sector irregular wage worker
4. Employer
5. Self-employed
6. Unpaid worker for family
7. No job
98. Don't know
</v>
      </c>
      <c r="E30" s="25" t="s">
        <v>150</v>
      </c>
      <c r="F30" s="22" t="str">
        <f>CONCATENATE("Hints: ",Q30, )</f>
        <v>Hints: ** إذا توفيت الأم قبل بلوغ الفرد 15 سنة، فيجب أن يسأل عن آخر عمل للأم، إذا كان الفرد دون سن الخامسة عشرة، اسأل عن وضع الأم الحالي</v>
      </c>
      <c r="G30" s="14" t="str">
        <f>CONCATENATE(INDEX(choices!C:C,MATCH(M30,choices!A:A,0)),"
",IF(M30=INDEX(choices!A:A,MATCH(M30,choices!A:A,0)+1),INDEX(choices!C:C,MATCH(M30,choices!A:A,0)+1),""),IF(M30=INDEX(choices!A:A,MATCH(M30,choices!A:A,0)+1), "
",""),IF(M30=INDEX(choices!A:A,MATCH(M30,choices!A:A,0)+2),INDEX(choices!C:C,MATCH(M30,choices!A:A,0)+2),""),IF(M30=INDEX(choices!A:A,MATCH(M30,choices!A:A,0)+2), "
",""),IF(M30=INDEX(choices!A:A,MATCH(M30,choices!A:A,0)+3),INDEX(choices!C:C,MATCH(M30,choices!A:A,0)+3),""),IF(M30=INDEX(choices!A:A,MATCH(M30,choices!A:A,0)+3), "
",""),IF(M30=INDEX(choices!A:A,MATCH(M30,choices!A:A,0)+4),INDEX(choices!C:C,MATCH(M30,choices!A:A,0)+4),""),IF(M30=INDEX(choices!A:A,MATCH(M30,choices!A:A,0)+4), "
",""),IF(M30=INDEX(choices!A:A,MATCH(M30,choices!A:A,0)+5),INDEX(choices!C:C,MATCH(M30,choices!A:A,0)+5),""),IF(M30=INDEX(choices!A:A,MATCH(M30,choices!A:A,0)+5), "
",""),IF(M30=INDEX(choices!A:A,MATCH(M30,choices!A:A,0)+6),INDEX(choices!C:C,MATCH(M30,choices!A:A,0)+6),""),IF(M30=INDEX(choices!A:A,MATCH(M30,choices!A:A,0)+6), "
",""),IF(M30=INDEX(choices!A:A,MATCH(M30,choices!A:A,0)+7),INDEX(choices!C:C,MATCH(M30,choices!A:A,0)+7),""),IF(M30=INDEX(choices!A:A,MATCH(M30,choices!A:A,0)+7), "
",""),IF(M30=INDEX(choices!A:A,MATCH(M30,choices!A:A,0)+8),INDEX(choices!C:C,MATCH(M30,choices!A:A,0)+8),""),IF(M30=INDEX(choices!A:A,MATCH(M30,choices!A:A,0)+8), "
",""),IF(M30=INDEX(choices!A:A,MATCH(M30,choices!A:A,0)+9),INDEX(choices!C:C,MATCH(M30,choices!A:A,0)+9),""),IF(M30=INDEX(choices!A:A,MATCH(M30,choices!A:A,0)+9), "
",""),IF(M30=INDEX(choices!A:A,MATCH(M30,choices!A:A,0)+10),INDEX(choices!C:C,MATCH(M30,choices!A:A,0)+10),""),IF(M30=INDEX(choices!A:A,MATCH(M30,choices!A:A,0)+10), "
",""),IF(M30=INDEX(choices!A:A,MATCH(M30,choices!A:A,0)+11),INDEX(choices!C:C,MATCH(M30,choices!A:A,0)+11),""),IF(M30=INDEX(choices!A:A,MATCH(M30,choices!A:A,0)+11), "
",""),IF(M30=INDEX(choices!A:A,MATCH(M30,choices!A:A,0)+12),INDEX(choices!C:C,MATCH(M30,choices!A:A,0)+12),""),IF(M30=INDEX(choices!A:A,MATCH(M30,choices!A:A,0)+12), "
",""),IF(M30=INDEX(choices!A:A,MATCH(M30,choices!A:A,0)+13),INDEX(choices!C:C,MATCH(M30,choices!A:A,0)+13),""),IF(M30=INDEX(choices!A:A,MATCH(M30,choices!A:A,0)+13), "
",""),IF(M30=INDEX(choices!A:A,MATCH(M30,choices!A:A,0)+14),INDEX(choices!C:C,MATCH(M30,choices!A:A,0)+14),""),IF(M30=INDEX(choices!A:A,MATCH(M30,choices!A:A,0)+14), "
",""),IF(M30=INDEX(choices!A:A,MATCH(M30,choices!A:A,0)+15),INDEX(choices!C:C,MATCH(M30,choices!A:A,0)+15),""),IF(M30=INDEX(choices!A:A,MATCH(M30,choices!A:A,0)+15), "
",""),IF(M30=INDEX(choices!A:A,MATCH(M30,choices!A:A,0)+16),INDEX(choices!C:C,MATCH(M30,choices!A:A,0)+16),""),IF(M30=INDEX(choices!A:A,MATCH(M30,choices!A:A,0)+16), "
",""),IF(M30=INDEX(choices!A:A,MATCH(M30,choices!A:A,0)+17),INDEX(choices!C:C,MATCH(M30,choices!A:A,0)+17),""),IF(M30=INDEX(choices!A:A,MATCH(M30,choices!A:A,0)+17), "
",""),IF(M30=INDEX(choices!A:A,MATCH(M30,choices!A:A,0)+18),INDEX(choices!C:C,MATCH(M30,choices!A:A,0)+18),""),IF(M30=INDEX(choices!A:A,MATCH(M30,choices!A:A,0)+18), "
",""),IF(M30=INDEX(choices!A:A,MATCH(M30,choices!A:A,0)+19),INDEX(choices!C:C,MATCH(M30,choices!A:A,0)+19),""),IF(M30=INDEX(choices!A:A,MATCH(M30,choices!A:A,0)+19), "
",""),IF(M30=INDEX(choices!A:A,MATCH(M30,choices!A:A,0)+20),INDEX(choices!C:C,MATCH(M30,choices!A:A,0)+20),""),IF(M30=INDEX(choices!A:A,MATCH(M30,choices!A:A,0)+20), "
","")," ")</f>
        <v xml:space="preserve">1. عامل بأجر في المؤسسات الحكومية
2. عامل دائم بأجر في القطاع الخاص 
3. عامل بأجر بعمل غير منتظم في القطاع الخاص
4.   (و يستخدم آخرين) صاحب عمل   
5. يعمل لحسابه  
6.  يعمل لدى الأسرة بدون أجر
7. لا يعمل
98.   لا أعرف
 </v>
      </c>
      <c r="H30" s="63" t="s">
        <v>97</v>
      </c>
      <c r="I30" s="7">
        <f>I29+1</f>
        <v>2309</v>
      </c>
      <c r="J30" s="59"/>
      <c r="K30" s="7"/>
      <c r="L30" s="7" t="s">
        <v>22</v>
      </c>
      <c r="M30" s="7" t="s">
        <v>60</v>
      </c>
      <c r="N30" s="7" t="str">
        <f>CONCATENATE("q",I30)</f>
        <v>q2309</v>
      </c>
      <c r="O30" s="14" t="str">
        <f>CONCATENATE(I30, ". ", E30)</f>
        <v>2309. كيف كان وضع والدتك العملي عندما كان عمرك 15 سنة ؟</v>
      </c>
      <c r="P30" s="14" t="str">
        <f>CONCATENATE(I30, ". ", B30)</f>
        <v xml:space="preserve">2309. What was mother's main employment status when you were at age 15?
</v>
      </c>
      <c r="Q30" s="22" t="s">
        <v>61</v>
      </c>
      <c r="R30" s="23" t="s">
        <v>62</v>
      </c>
      <c r="S30" s="21" t="b">
        <v>1</v>
      </c>
      <c r="T30" s="21"/>
      <c r="U30" s="7"/>
      <c r="V30" s="7"/>
      <c r="W30" s="7"/>
      <c r="X30" s="7"/>
      <c r="Y30" s="10" t="b">
        <v>1</v>
      </c>
    </row>
    <row r="31" spans="1:25" s="73" customFormat="1">
      <c r="A31" s="70"/>
      <c r="B31" s="70"/>
      <c r="C31" s="70"/>
      <c r="D31" s="70"/>
      <c r="E31" s="71"/>
      <c r="F31" s="70"/>
      <c r="G31" s="70"/>
      <c r="H31" s="72"/>
      <c r="I31" s="72"/>
      <c r="J31" s="73" t="s">
        <v>28</v>
      </c>
      <c r="O31" s="74"/>
      <c r="P31" s="74"/>
      <c r="Q31" s="74"/>
      <c r="R31" s="74"/>
      <c r="S31" s="75"/>
      <c r="T31" s="75"/>
      <c r="V31" s="76"/>
      <c r="Y31" s="75"/>
    </row>
    <row r="32" spans="1:25" customFormat="1" ht="48">
      <c r="B32" s="10" t="str">
        <f>CONCATENATE("You are at the end of the record ",settings!$D$7)</f>
        <v>You are at the end of the record 2.3 Mother's Characteristics</v>
      </c>
      <c r="E32" s="14" t="str">
        <f>CONCATENATE("أنت في نهاية القسم الفرعي: ",settings!$C$7)</f>
        <v xml:space="preserve">أنت في نهاية القسم الفرعي: 2.3 بيانات الأمهات   </v>
      </c>
      <c r="L32" t="s">
        <v>26</v>
      </c>
      <c r="O32" s="22" t="str">
        <f>E32</f>
        <v xml:space="preserve">أنت في نهاية القسم الفرعي: 2.3 بيانات الأمهات   </v>
      </c>
      <c r="P32" s="23" t="str">
        <f>B32</f>
        <v>You are at the end of the record 2.3 Mother's Characteristics</v>
      </c>
      <c r="Y32" t="b">
        <v>1</v>
      </c>
    </row>
    <row r="33" spans="1:34" s="7" customFormat="1" ht="48">
      <c r="A33" s="50"/>
      <c r="B33" s="60" t="s">
        <v>122</v>
      </c>
      <c r="C33" s="22"/>
      <c r="D33" s="22"/>
      <c r="E33" s="25" t="s">
        <v>151</v>
      </c>
      <c r="F33" s="22"/>
      <c r="G33" s="22"/>
      <c r="H33" s="22"/>
      <c r="I33" s="50"/>
      <c r="L33" s="59" t="s">
        <v>26</v>
      </c>
      <c r="O33" s="22" t="str">
        <f>E33</f>
        <v>إنهاء المقابلة و إعتبار النتيجة كاملة</v>
      </c>
      <c r="P33" s="23" t="str">
        <f>B33</f>
        <v>End Interview and Finalize Result as Complete</v>
      </c>
      <c r="Q33" s="21"/>
      <c r="R33" s="21"/>
      <c r="S33" s="21"/>
      <c r="Y33" s="77" t="b">
        <v>1</v>
      </c>
      <c r="AD33" s="77"/>
      <c r="AF33" s="78"/>
      <c r="AG33" s="78"/>
      <c r="AH33" s="78"/>
    </row>
    <row r="34" spans="1:34" s="7" customFormat="1">
      <c r="A34" s="50"/>
      <c r="B34" s="60"/>
      <c r="C34" s="22"/>
      <c r="D34" s="22"/>
      <c r="E34" s="25"/>
      <c r="F34" s="22"/>
      <c r="G34" s="22"/>
      <c r="H34" s="22"/>
      <c r="I34" s="50"/>
      <c r="J34" s="7" t="s">
        <v>43</v>
      </c>
      <c r="L34" s="59"/>
      <c r="O34" s="22"/>
      <c r="P34" s="23"/>
      <c r="Q34" s="21"/>
      <c r="R34" s="21"/>
      <c r="S34" s="21"/>
      <c r="Y34" s="77"/>
      <c r="AD34" s="77"/>
      <c r="AF34" s="78"/>
      <c r="AG34" s="78"/>
      <c r="AH34" s="78"/>
    </row>
    <row r="35" spans="1:34" s="7" customFormat="1" ht="16">
      <c r="A35" s="50"/>
      <c r="B35" s="60" t="s">
        <v>123</v>
      </c>
      <c r="C35" s="22"/>
      <c r="D35" s="22"/>
      <c r="E35" s="25" t="s">
        <v>124</v>
      </c>
      <c r="F35" s="22"/>
      <c r="G35" s="22"/>
      <c r="H35" s="22"/>
      <c r="I35" s="50"/>
      <c r="L35" s="59" t="s">
        <v>125</v>
      </c>
      <c r="O35" s="22" t="str">
        <f>E35</f>
        <v>حفظ الاستمارة</v>
      </c>
      <c r="P35" s="23" t="str">
        <f>B35</f>
        <v>Save form</v>
      </c>
      <c r="Q35" s="21"/>
      <c r="R35" s="21"/>
      <c r="S35" s="21"/>
      <c r="Y35" s="7" t="b">
        <v>1</v>
      </c>
      <c r="AC35" s="77"/>
      <c r="AF35" s="79"/>
      <c r="AG35" s="79"/>
      <c r="AH35" s="7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
  <sheetViews>
    <sheetView workbookViewId="0">
      <selection activeCell="J6" sqref="J6"/>
    </sheetView>
  </sheetViews>
  <sheetFormatPr baseColWidth="10" defaultColWidth="8.83203125" defaultRowHeight="15"/>
  <cols>
    <col min="1" max="1" width="14" bestFit="1" customWidth="1"/>
    <col min="2" max="2" width="11" bestFit="1" customWidth="1"/>
    <col min="3" max="3" width="15.83203125" bestFit="1" customWidth="1"/>
    <col min="4" max="4" width="8.5" bestFit="1" customWidth="1"/>
    <col min="5" max="5" width="14.5" bestFit="1" customWidth="1"/>
    <col min="6" max="6" width="15" bestFit="1" customWidth="1"/>
    <col min="7" max="7" width="13.5" bestFit="1" customWidth="1"/>
    <col min="8" max="8" width="18" bestFit="1" customWidth="1"/>
    <col min="9" max="9" width="13.5" bestFit="1" customWidth="1"/>
    <col min="10" max="10" width="37.1640625" bestFit="1" customWidth="1"/>
    <col min="11" max="11" width="38" bestFit="1" customWidth="1"/>
  </cols>
  <sheetData>
    <row r="1" spans="1:12" s="38" customFormat="1" ht="13">
      <c r="A1" s="38" t="s">
        <v>86</v>
      </c>
      <c r="B1" s="38" t="s">
        <v>87</v>
      </c>
      <c r="C1" s="38" t="s">
        <v>88</v>
      </c>
      <c r="D1" s="38" t="s">
        <v>89</v>
      </c>
      <c r="E1" s="39" t="s">
        <v>90</v>
      </c>
      <c r="F1" s="39" t="s">
        <v>91</v>
      </c>
      <c r="G1" s="39" t="s">
        <v>92</v>
      </c>
      <c r="H1" s="39" t="s">
        <v>93</v>
      </c>
      <c r="I1" s="39" t="s">
        <v>0</v>
      </c>
      <c r="J1" s="69" t="s">
        <v>116</v>
      </c>
      <c r="K1" s="68" t="s">
        <v>117</v>
      </c>
    </row>
    <row r="3" spans="1:12" s="40" customFormat="1" ht="17">
      <c r="A3" s="30" t="s">
        <v>80</v>
      </c>
      <c r="B3" s="40" t="s">
        <v>84</v>
      </c>
      <c r="E3" s="41" t="s">
        <v>53</v>
      </c>
      <c r="F3" s="65" t="s">
        <v>53</v>
      </c>
      <c r="G3" s="65" t="s">
        <v>94</v>
      </c>
      <c r="H3" s="65" t="s">
        <v>95</v>
      </c>
      <c r="I3" s="66" t="s">
        <v>85</v>
      </c>
      <c r="J3" s="67" t="s">
        <v>115</v>
      </c>
      <c r="K3" s="67" t="s">
        <v>115</v>
      </c>
    </row>
    <row r="5" spans="1:12" s="7" customFormat="1">
      <c r="A5" s="6"/>
      <c r="B5" s="6"/>
      <c r="C5" s="6"/>
      <c r="D5" s="6"/>
      <c r="E5" s="6"/>
      <c r="F5" s="6"/>
      <c r="G5" s="6"/>
      <c r="H5" s="6"/>
      <c r="I5" s="6"/>
      <c r="J5" s="6"/>
      <c r="K5" s="6"/>
      <c r="L5" s="6"/>
    </row>
    <row r="6" spans="1:12" s="7" customFormat="1">
      <c r="A6" s="6"/>
      <c r="B6" s="6"/>
      <c r="C6" s="6"/>
      <c r="D6" s="6"/>
      <c r="E6" s="6"/>
      <c r="F6" s="6"/>
      <c r="G6" s="6"/>
      <c r="H6" s="6"/>
      <c r="I6" s="6"/>
      <c r="J6" s="6"/>
      <c r="K6" s="6"/>
      <c r="L6" s="6"/>
    </row>
    <row r="7" spans="1:12" s="7" customFormat="1">
      <c r="A7" s="6"/>
      <c r="B7" s="6"/>
      <c r="C7" s="6"/>
      <c r="D7" s="6"/>
      <c r="E7" s="6"/>
      <c r="F7" s="6"/>
      <c r="G7" s="6"/>
      <c r="H7" s="6"/>
      <c r="I7" s="6"/>
      <c r="J7" s="6"/>
      <c r="K7" s="6"/>
      <c r="L7" s="6"/>
    </row>
    <row r="8" spans="1:12" s="7" customFormat="1">
      <c r="A8" s="6"/>
      <c r="B8" s="6"/>
      <c r="C8" s="6"/>
      <c r="D8" s="6"/>
      <c r="E8" s="6"/>
      <c r="F8" s="6"/>
      <c r="G8" s="6"/>
      <c r="H8" s="6"/>
      <c r="I8" s="6"/>
      <c r="J8" s="6"/>
      <c r="K8" s="6"/>
      <c r="L8" s="6"/>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pane ySplit="1" topLeftCell="A2" activePane="bottomLeft" state="frozen"/>
      <selection pane="bottomLeft" activeCell="A23" sqref="A23"/>
    </sheetView>
  </sheetViews>
  <sheetFormatPr baseColWidth="10" defaultColWidth="8.83203125" defaultRowHeight="15"/>
  <cols>
    <col min="1" max="1" width="22.5" customWidth="1"/>
    <col min="2" max="2" width="11.5" customWidth="1"/>
  </cols>
  <sheetData>
    <row r="1" spans="1:2">
      <c r="A1" s="8" t="s">
        <v>42</v>
      </c>
      <c r="B1" s="8" t="s">
        <v>3</v>
      </c>
    </row>
    <row r="2" spans="1:2">
      <c r="A2" s="3" t="s">
        <v>41</v>
      </c>
      <c r="B2" s="3" t="s">
        <v>23</v>
      </c>
    </row>
    <row r="3" spans="1:2">
      <c r="A3" s="3" t="s">
        <v>76</v>
      </c>
      <c r="B3" s="3" t="s">
        <v>23</v>
      </c>
    </row>
    <row r="4" spans="1:2">
      <c r="A4" s="3" t="s">
        <v>77</v>
      </c>
      <c r="B4" s="3" t="s">
        <v>45</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4"/>
  <sheetViews>
    <sheetView tabSelected="1" zoomScale="134" workbookViewId="0">
      <pane ySplit="1" topLeftCell="A10" activePane="bottomLeft" state="frozen"/>
      <selection pane="bottomLeft" activeCell="C22" sqref="C22"/>
    </sheetView>
  </sheetViews>
  <sheetFormatPr baseColWidth="10" defaultColWidth="8.83203125" defaultRowHeight="15"/>
  <cols>
    <col min="1" max="1" width="17.83203125" style="10" customWidth="1"/>
    <col min="2" max="2" width="13.5" style="10" customWidth="1"/>
    <col min="3" max="3" width="31.33203125" style="10" bestFit="1" customWidth="1"/>
    <col min="4" max="4" width="20.33203125" style="10" customWidth="1"/>
    <col min="5" max="5" width="15.33203125" style="10" bestFit="1" customWidth="1"/>
    <col min="6" max="16384" width="8.83203125" style="10"/>
  </cols>
  <sheetData>
    <row r="1" spans="1:5" s="4" customFormat="1" ht="12.75" customHeight="1">
      <c r="A1" s="4" t="s">
        <v>20</v>
      </c>
      <c r="B1" s="4" t="s">
        <v>21</v>
      </c>
      <c r="C1" s="55" t="s">
        <v>109</v>
      </c>
      <c r="D1" s="82" t="s">
        <v>110</v>
      </c>
      <c r="E1" s="4" t="s">
        <v>0</v>
      </c>
    </row>
    <row r="2" spans="1:5">
      <c r="A2" s="11" t="s">
        <v>27</v>
      </c>
      <c r="B2" s="83" t="str">
        <f>"1"</f>
        <v>1</v>
      </c>
      <c r="C2" s="11" t="s">
        <v>31</v>
      </c>
      <c r="D2" s="11" t="s">
        <v>29</v>
      </c>
    </row>
    <row r="3" spans="1:5">
      <c r="A3" s="11" t="s">
        <v>27</v>
      </c>
      <c r="B3" s="83" t="str">
        <f>"2"</f>
        <v>2</v>
      </c>
      <c r="C3" s="11" t="s">
        <v>32</v>
      </c>
      <c r="D3" s="11" t="s">
        <v>30</v>
      </c>
    </row>
    <row r="4" spans="1:5">
      <c r="A4" s="11"/>
      <c r="B4" s="12"/>
      <c r="C4" s="11"/>
      <c r="D4" s="11"/>
    </row>
    <row r="5" spans="1:5" s="19" customFormat="1" ht="16">
      <c r="A5" s="10" t="s">
        <v>58</v>
      </c>
      <c r="B5" s="10" t="str">
        <f>"1"</f>
        <v>1</v>
      </c>
      <c r="C5" s="84" t="s">
        <v>153</v>
      </c>
      <c r="D5" s="85" t="s">
        <v>64</v>
      </c>
      <c r="E5" s="31" t="s">
        <v>65</v>
      </c>
    </row>
    <row r="6" spans="1:5" s="19" customFormat="1" ht="16">
      <c r="A6" s="10" t="s">
        <v>58</v>
      </c>
      <c r="B6" s="10" t="str">
        <f>"2"</f>
        <v>2</v>
      </c>
      <c r="C6" s="84" t="s">
        <v>154</v>
      </c>
      <c r="D6" s="85" t="s">
        <v>127</v>
      </c>
      <c r="E6" s="31" t="s">
        <v>65</v>
      </c>
    </row>
    <row r="7" spans="1:5" s="19" customFormat="1" ht="16">
      <c r="A7" s="10" t="s">
        <v>58</v>
      </c>
      <c r="B7" s="10" t="str">
        <f>"3"</f>
        <v>3</v>
      </c>
      <c r="C7" s="84" t="s">
        <v>128</v>
      </c>
      <c r="D7" s="85" t="s">
        <v>129</v>
      </c>
      <c r="E7" s="31" t="s">
        <v>65</v>
      </c>
    </row>
    <row r="8" spans="1:5" s="19" customFormat="1" ht="16">
      <c r="A8" s="10" t="s">
        <v>58</v>
      </c>
      <c r="B8" s="10" t="str">
        <f>"4"</f>
        <v>4</v>
      </c>
      <c r="C8" s="84" t="s">
        <v>130</v>
      </c>
      <c r="D8" s="86" t="s">
        <v>131</v>
      </c>
      <c r="E8" s="31" t="s">
        <v>65</v>
      </c>
    </row>
    <row r="9" spans="1:5" s="19" customFormat="1" ht="16">
      <c r="A9" s="10" t="s">
        <v>58</v>
      </c>
      <c r="B9" s="10" t="str">
        <f>"5"</f>
        <v>5</v>
      </c>
      <c r="C9" s="84" t="s">
        <v>132</v>
      </c>
      <c r="D9" s="86" t="s">
        <v>133</v>
      </c>
      <c r="E9" s="31" t="s">
        <v>65</v>
      </c>
    </row>
    <row r="10" spans="1:5" s="19" customFormat="1" ht="16">
      <c r="A10" s="10" t="s">
        <v>58</v>
      </c>
      <c r="B10" s="10" t="str">
        <f>"6"</f>
        <v>6</v>
      </c>
      <c r="C10" s="84" t="s">
        <v>155</v>
      </c>
      <c r="D10" s="86" t="s">
        <v>134</v>
      </c>
      <c r="E10" s="31" t="s">
        <v>65</v>
      </c>
    </row>
    <row r="11" spans="1:5" s="19" customFormat="1" ht="16">
      <c r="A11" s="10" t="s">
        <v>58</v>
      </c>
      <c r="B11" s="10" t="str">
        <f>"7"</f>
        <v>7</v>
      </c>
      <c r="C11" s="84" t="s">
        <v>135</v>
      </c>
      <c r="D11" s="86" t="s">
        <v>136</v>
      </c>
      <c r="E11" s="31" t="s">
        <v>65</v>
      </c>
    </row>
    <row r="12" spans="1:5" s="19" customFormat="1" ht="16">
      <c r="A12" s="10" t="s">
        <v>58</v>
      </c>
      <c r="B12" s="10" t="str">
        <f>"8"</f>
        <v>8</v>
      </c>
      <c r="C12" s="84" t="s">
        <v>137</v>
      </c>
      <c r="D12" s="86" t="s">
        <v>138</v>
      </c>
      <c r="E12" s="31" t="s">
        <v>65</v>
      </c>
    </row>
    <row r="13" spans="1:5" s="19" customFormat="1" ht="16">
      <c r="A13" s="10" t="s">
        <v>58</v>
      </c>
      <c r="B13" s="10" t="str">
        <f>"10"</f>
        <v>10</v>
      </c>
      <c r="C13" s="84" t="s">
        <v>139</v>
      </c>
      <c r="D13" s="86" t="s">
        <v>140</v>
      </c>
      <c r="E13" s="31" t="s">
        <v>65</v>
      </c>
    </row>
    <row r="14" spans="1:5" s="19" customFormat="1" ht="16">
      <c r="A14" s="10" t="s">
        <v>58</v>
      </c>
      <c r="B14" s="10" t="str">
        <f>"11"</f>
        <v>11</v>
      </c>
      <c r="C14" s="84" t="s">
        <v>156</v>
      </c>
      <c r="D14" s="86" t="s">
        <v>141</v>
      </c>
      <c r="E14" s="31" t="s">
        <v>65</v>
      </c>
    </row>
    <row r="15" spans="1:5" s="19" customFormat="1" ht="16">
      <c r="A15" s="10" t="s">
        <v>58</v>
      </c>
      <c r="B15" s="10" t="str">
        <f>"12"</f>
        <v>12</v>
      </c>
      <c r="C15" s="84" t="s">
        <v>142</v>
      </c>
      <c r="D15" s="86" t="s">
        <v>143</v>
      </c>
      <c r="E15" s="31" t="s">
        <v>65</v>
      </c>
    </row>
    <row r="16" spans="1:5" s="19" customFormat="1" ht="16">
      <c r="A16" s="10" t="s">
        <v>58</v>
      </c>
      <c r="B16" s="10" t="str">
        <f>"13"</f>
        <v>13</v>
      </c>
      <c r="C16" s="84" t="s">
        <v>144</v>
      </c>
      <c r="D16" s="86" t="s">
        <v>145</v>
      </c>
      <c r="E16" s="31" t="s">
        <v>65</v>
      </c>
    </row>
    <row r="17" spans="1:5" s="19" customFormat="1" ht="16">
      <c r="A17" s="10"/>
      <c r="B17" s="10"/>
      <c r="C17" s="87" t="s">
        <v>66</v>
      </c>
      <c r="D17" s="88" t="s">
        <v>63</v>
      </c>
      <c r="E17" s="31"/>
    </row>
    <row r="18" spans="1:5" s="19" customFormat="1">
      <c r="A18" s="10"/>
      <c r="B18" s="10"/>
      <c r="C18" s="89"/>
      <c r="D18" s="88"/>
      <c r="E18" s="31"/>
    </row>
    <row r="19" spans="1:5" customFormat="1">
      <c r="A19" t="s">
        <v>60</v>
      </c>
      <c r="B19" t="str">
        <f>"1"</f>
        <v>1</v>
      </c>
      <c r="C19" s="91" t="s">
        <v>192</v>
      </c>
      <c r="D19" t="s">
        <v>162</v>
      </c>
      <c r="E19" s="5" t="s">
        <v>65</v>
      </c>
    </row>
    <row r="20" spans="1:5" customFormat="1">
      <c r="A20" t="s">
        <v>60</v>
      </c>
      <c r="B20" t="str">
        <f>"2"</f>
        <v>2</v>
      </c>
      <c r="C20" s="91" t="s">
        <v>193</v>
      </c>
      <c r="D20" t="s">
        <v>163</v>
      </c>
      <c r="E20" s="5" t="s">
        <v>65</v>
      </c>
    </row>
    <row r="21" spans="1:5" customFormat="1">
      <c r="A21" t="s">
        <v>60</v>
      </c>
      <c r="B21" t="str">
        <f>"3"</f>
        <v>3</v>
      </c>
      <c r="C21" s="91" t="s">
        <v>194</v>
      </c>
      <c r="D21" t="s">
        <v>195</v>
      </c>
      <c r="E21" s="5" t="s">
        <v>65</v>
      </c>
    </row>
    <row r="22" spans="1:5" customFormat="1">
      <c r="A22" t="s">
        <v>60</v>
      </c>
      <c r="B22" t="str">
        <f>"4"</f>
        <v>4</v>
      </c>
      <c r="C22" t="s">
        <v>197</v>
      </c>
      <c r="D22" t="s">
        <v>164</v>
      </c>
      <c r="E22" s="5" t="s">
        <v>65</v>
      </c>
    </row>
    <row r="23" spans="1:5" customFormat="1">
      <c r="A23" t="s">
        <v>60</v>
      </c>
      <c r="B23" t="str">
        <f>"5"</f>
        <v>5</v>
      </c>
      <c r="C23" s="91" t="s">
        <v>165</v>
      </c>
      <c r="D23" t="s">
        <v>196</v>
      </c>
      <c r="E23" s="5" t="s">
        <v>65</v>
      </c>
    </row>
    <row r="24" spans="1:5" customFormat="1">
      <c r="A24" t="s">
        <v>60</v>
      </c>
      <c r="B24" t="str">
        <f>"6"</f>
        <v>6</v>
      </c>
      <c r="C24" s="91" t="s">
        <v>166</v>
      </c>
      <c r="D24" t="s">
        <v>167</v>
      </c>
      <c r="E24" s="5" t="s">
        <v>65</v>
      </c>
    </row>
    <row r="25" spans="1:5" customFormat="1">
      <c r="A25" t="s">
        <v>60</v>
      </c>
      <c r="B25" t="str">
        <f>"7"</f>
        <v>7</v>
      </c>
      <c r="C25" s="91" t="s">
        <v>168</v>
      </c>
      <c r="D25" t="s">
        <v>169</v>
      </c>
      <c r="E25" s="5" t="s">
        <v>65</v>
      </c>
    </row>
    <row r="26" spans="1:5" customFormat="1">
      <c r="A26" t="s">
        <v>60</v>
      </c>
      <c r="B26" t="str">
        <f>"98"</f>
        <v>98</v>
      </c>
      <c r="C26" s="91" t="s">
        <v>157</v>
      </c>
      <c r="D26" t="s">
        <v>63</v>
      </c>
      <c r="E26" s="5" t="s">
        <v>65</v>
      </c>
    </row>
    <row r="28" spans="1:5" customFormat="1">
      <c r="A28" t="s">
        <v>170</v>
      </c>
      <c r="B28" t="str">
        <f>"1"</f>
        <v>1</v>
      </c>
      <c r="C28" t="s">
        <v>171</v>
      </c>
      <c r="D28" t="s">
        <v>172</v>
      </c>
      <c r="E28" s="5" t="s">
        <v>65</v>
      </c>
    </row>
    <row r="29" spans="1:5" customFormat="1">
      <c r="A29" t="s">
        <v>170</v>
      </c>
      <c r="B29" t="str">
        <f>"2"</f>
        <v>2</v>
      </c>
      <c r="C29" t="s">
        <v>173</v>
      </c>
      <c r="D29" t="s">
        <v>174</v>
      </c>
      <c r="E29" s="5" t="s">
        <v>175</v>
      </c>
    </row>
    <row r="30" spans="1:5" customFormat="1">
      <c r="A30" t="s">
        <v>170</v>
      </c>
      <c r="B30" t="str">
        <f>"3"</f>
        <v>3</v>
      </c>
      <c r="C30" t="s">
        <v>176</v>
      </c>
      <c r="D30" t="s">
        <v>177</v>
      </c>
      <c r="E30" s="5" t="s">
        <v>178</v>
      </c>
    </row>
    <row r="31" spans="1:5" customFormat="1">
      <c r="A31" t="s">
        <v>170</v>
      </c>
      <c r="B31" t="str">
        <f>"4"</f>
        <v>4</v>
      </c>
      <c r="C31" t="s">
        <v>179</v>
      </c>
      <c r="D31" t="s">
        <v>180</v>
      </c>
      <c r="E31" s="5" t="s">
        <v>181</v>
      </c>
    </row>
    <row r="32" spans="1:5" customFormat="1">
      <c r="A32" t="s">
        <v>170</v>
      </c>
      <c r="B32" t="str">
        <f>"5"</f>
        <v>5</v>
      </c>
      <c r="C32" t="s">
        <v>182</v>
      </c>
      <c r="D32" t="s">
        <v>183</v>
      </c>
      <c r="E32" s="5" t="s">
        <v>184</v>
      </c>
    </row>
    <row r="33" spans="1:5" customFormat="1">
      <c r="A33" t="s">
        <v>170</v>
      </c>
      <c r="B33" t="str">
        <f>"6"</f>
        <v>6</v>
      </c>
      <c r="C33" t="s">
        <v>185</v>
      </c>
      <c r="D33" t="s">
        <v>186</v>
      </c>
      <c r="E33" s="5" t="s">
        <v>187</v>
      </c>
    </row>
    <row r="34" spans="1:5" customFormat="1">
      <c r="A34" t="s">
        <v>170</v>
      </c>
      <c r="B34" t="str">
        <f>"98"</f>
        <v>98</v>
      </c>
      <c r="C34" s="91" t="s">
        <v>157</v>
      </c>
      <c r="D34" t="s">
        <v>63</v>
      </c>
      <c r="E34" s="5" t="s">
        <v>188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
  <sheetViews>
    <sheetView workbookViewId="0">
      <pane ySplit="1" topLeftCell="A2" activePane="bottomLeft" state="frozen"/>
      <selection pane="bottomLeft" activeCell="A13" sqref="A13:XFD14"/>
    </sheetView>
  </sheetViews>
  <sheetFormatPr baseColWidth="10" defaultColWidth="8.83203125" defaultRowHeight="15"/>
  <cols>
    <col min="1" max="1" width="14.33203125" customWidth="1"/>
    <col min="2" max="2" width="21.83203125" bestFit="1" customWidth="1"/>
    <col min="3" max="3" width="15.1640625" customWidth="1"/>
    <col min="4" max="4" width="18.5" bestFit="1" customWidth="1"/>
    <col min="5" max="5" width="15" bestFit="1" customWidth="1"/>
  </cols>
  <sheetData>
    <row r="1" spans="1:3" s="2" customFormat="1" ht="14">
      <c r="A1" s="1" t="s">
        <v>3</v>
      </c>
      <c r="B1" s="1" t="s">
        <v>5</v>
      </c>
      <c r="C1" s="2" t="s">
        <v>0</v>
      </c>
    </row>
    <row r="2" spans="1:3">
      <c r="A2" t="s">
        <v>45</v>
      </c>
      <c r="B2" s="9" t="s">
        <v>24</v>
      </c>
      <c r="C2" t="s">
        <v>53</v>
      </c>
    </row>
    <row r="3" spans="1:3">
      <c r="A3" t="s">
        <v>45</v>
      </c>
      <c r="B3" s="10" t="s">
        <v>75</v>
      </c>
      <c r="C3" t="s">
        <v>53</v>
      </c>
    </row>
    <row r="4" spans="1:3" ht="16.5" customHeight="1">
      <c r="A4" t="s">
        <v>23</v>
      </c>
      <c r="B4" s="36" t="s">
        <v>81</v>
      </c>
      <c r="C4" t="s">
        <v>53</v>
      </c>
    </row>
    <row r="5" spans="1:3" ht="16.5" customHeight="1">
      <c r="A5" t="s">
        <v>45</v>
      </c>
      <c r="B5" s="36" t="s">
        <v>82</v>
      </c>
      <c r="C5" t="s">
        <v>53</v>
      </c>
    </row>
    <row r="6" spans="1:3">
      <c r="A6" t="s">
        <v>23</v>
      </c>
      <c r="B6" s="6" t="s">
        <v>68</v>
      </c>
      <c r="C6" t="s">
        <v>53</v>
      </c>
    </row>
    <row r="7" spans="1:3">
      <c r="A7" s="9" t="s">
        <v>9</v>
      </c>
      <c r="B7" s="6" t="s">
        <v>69</v>
      </c>
      <c r="C7" t="s">
        <v>53</v>
      </c>
    </row>
    <row r="8" spans="1:3">
      <c r="A8" s="30" t="s">
        <v>23</v>
      </c>
      <c r="B8" s="7" t="s">
        <v>70</v>
      </c>
      <c r="C8" t="s">
        <v>53</v>
      </c>
    </row>
    <row r="9" spans="1:3">
      <c r="A9" s="7" t="s">
        <v>22</v>
      </c>
      <c r="B9" s="6" t="s">
        <v>71</v>
      </c>
      <c r="C9" t="s">
        <v>53</v>
      </c>
    </row>
    <row r="10" spans="1:3">
      <c r="A10" s="30" t="s">
        <v>23</v>
      </c>
      <c r="B10" s="7" t="s">
        <v>72</v>
      </c>
      <c r="C10" t="s">
        <v>53</v>
      </c>
    </row>
    <row r="11" spans="1:3">
      <c r="A11" s="7" t="s">
        <v>22</v>
      </c>
      <c r="B11" s="6" t="s">
        <v>73</v>
      </c>
      <c r="C11" t="s">
        <v>53</v>
      </c>
    </row>
    <row r="12" spans="1:3">
      <c r="A12" s="7" t="s">
        <v>22</v>
      </c>
      <c r="B12" s="6" t="s">
        <v>74</v>
      </c>
      <c r="C12" t="s">
        <v>53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workbookViewId="0">
      <selection activeCell="I24" sqref="I24"/>
    </sheetView>
  </sheetViews>
  <sheetFormatPr baseColWidth="10" defaultColWidth="10.83203125" defaultRowHeight="16"/>
  <cols>
    <col min="1" max="1" width="10.6640625" style="80" bestFit="1" customWidth="1"/>
    <col min="2" max="2" width="9" style="80" bestFit="1" customWidth="1"/>
    <col min="3" max="3" width="24" style="80" customWidth="1"/>
    <col min="4" max="4" width="8.33203125" style="80" bestFit="1" customWidth="1"/>
    <col min="5" max="5" width="8.5" style="80" bestFit="1" customWidth="1"/>
    <col min="6" max="16384" width="10.83203125" style="80"/>
  </cols>
  <sheetData>
    <row r="1" spans="1:5">
      <c r="A1" s="24" t="s">
        <v>47</v>
      </c>
      <c r="B1" s="24" t="s">
        <v>48</v>
      </c>
      <c r="C1" s="24" t="s">
        <v>49</v>
      </c>
      <c r="D1" s="24" t="s">
        <v>3</v>
      </c>
      <c r="E1" s="24" t="s">
        <v>11</v>
      </c>
    </row>
    <row r="2" spans="1:5">
      <c r="A2" s="81" t="s">
        <v>50</v>
      </c>
      <c r="B2" s="81" t="s">
        <v>51</v>
      </c>
      <c r="C2" s="81" t="s">
        <v>126</v>
      </c>
      <c r="D2" s="81" t="s">
        <v>45</v>
      </c>
      <c r="E2" s="81" t="s">
        <v>52</v>
      </c>
    </row>
    <row r="3" spans="1:5">
      <c r="A3"/>
      <c r="B3"/>
      <c r="C3"/>
      <c r="D3"/>
      <c r="E3"/>
    </row>
    <row r="4" spans="1:5">
      <c r="A4"/>
      <c r="B4"/>
      <c r="C4"/>
      <c r="D4"/>
      <c r="E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settings</vt:lpstr>
      <vt:lpstr>survey</vt:lpstr>
      <vt:lpstr>queries</vt:lpstr>
      <vt:lpstr>prompt_types</vt:lpstr>
      <vt:lpstr>choices</vt:lpstr>
      <vt:lpstr>model</vt:lpstr>
      <vt:lpstr>properties</vt:lpstr>
    </vt:vector>
  </TitlesOfParts>
  <Company>St. Catherine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Madeline Harter</dc:creator>
  <cp:lastModifiedBy>Caroline Krafft</cp:lastModifiedBy>
  <dcterms:created xsi:type="dcterms:W3CDTF">2017-08-17T14:41:30Z</dcterms:created>
  <dcterms:modified xsi:type="dcterms:W3CDTF">2020-03-14T23:19:22Z</dcterms:modified>
</cp:coreProperties>
</file>